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DAccounting\Unclaimed Funds\Internet Report\2024\"/>
    </mc:Choice>
  </mc:AlternateContent>
  <xr:revisionPtr revIDLastSave="0" documentId="13_ncr:1_{A241CD49-B567-4176-A58C-789C0C372AAE}" xr6:coauthVersionLast="36" xr6:coauthVersionMax="47" xr10:uidLastSave="{00000000-0000-0000-0000-000000000000}"/>
  <bookViews>
    <workbookView xWindow="57480" yWindow="90" windowWidth="29040" windowHeight="15840" tabRatio="863" xr2:uid="{00000000-000D-0000-FFFF-FFFF00000000}"/>
  </bookViews>
  <sheets>
    <sheet name="Other - 5 YR" sheetId="59" r:id="rId1"/>
    <sheet name="Auditor Sale - Excess Funds" sheetId="42" r:id="rId2"/>
    <sheet name="Treasurer Sale-Excess Funds " sheetId="43" r:id="rId3"/>
    <sheet name="2023 Reconciliation" sheetId="74" state="hidden" r:id="rId4"/>
    <sheet name="2022 Reconciliation" sheetId="69" state="hidden" r:id="rId5"/>
    <sheet name="2021 Reconciliation" sheetId="63" state="hidden" r:id="rId6"/>
    <sheet name="2020 Reconciliation" sheetId="57" state="hidden" r:id="rId7"/>
    <sheet name="2019 Reconciliation" sheetId="52" state="hidden" r:id="rId8"/>
  </sheets>
  <definedNames>
    <definedName name="_xlnm._FilterDatabase" localSheetId="1" hidden="1">'Auditor Sale - Excess Funds'!$A$1:$I$1</definedName>
    <definedName name="_xlnm._FilterDatabase" localSheetId="0" hidden="1">'Other - 5 YR'!$A$1:$H$2612</definedName>
    <definedName name="_xlnm._FilterDatabase" localSheetId="2" hidden="1">'Treasurer Sale-Excess Funds '!$A$1:$I$1</definedName>
  </definedNames>
  <calcPr calcId="191029"/>
</workbook>
</file>

<file path=xl/calcChain.xml><?xml version="1.0" encoding="utf-8"?>
<calcChain xmlns="http://schemas.openxmlformats.org/spreadsheetml/2006/main">
  <c r="B13" i="43" l="1"/>
  <c r="B2614" i="59" l="1"/>
  <c r="H19" i="74" l="1"/>
  <c r="C19" i="74"/>
  <c r="R18" i="74" l="1"/>
  <c r="D18" i="74"/>
  <c r="N18" i="74" l="1"/>
  <c r="C18" i="74"/>
  <c r="C17" i="74" l="1"/>
  <c r="J17" i="74"/>
  <c r="T17" i="74" l="1"/>
  <c r="D17" i="74"/>
  <c r="P17" i="74" l="1"/>
  <c r="N17" i="74"/>
  <c r="N16" i="74" l="1"/>
  <c r="C16" i="74"/>
  <c r="R16" i="74"/>
  <c r="D16" i="74"/>
  <c r="C15" i="74" l="1"/>
  <c r="R15" i="74" l="1"/>
  <c r="D15" i="74"/>
  <c r="P14" i="74" l="1"/>
  <c r="D14" i="74"/>
  <c r="K14" i="74" l="1"/>
  <c r="C14" i="74"/>
  <c r="V13" i="74" l="1"/>
  <c r="T13" i="74"/>
  <c r="D13" i="74"/>
  <c r="N13" i="74" l="1"/>
  <c r="C13" i="74"/>
  <c r="P12" i="74" l="1"/>
  <c r="H13" i="74" l="1"/>
  <c r="R13" i="74" l="1"/>
  <c r="D12" i="74" l="1"/>
  <c r="P11" i="74" l="1"/>
  <c r="D11" i="74"/>
  <c r="P10" i="74" l="1"/>
  <c r="D10" i="74"/>
  <c r="H11" i="74"/>
  <c r="C11" i="74"/>
  <c r="T11" i="74" l="1"/>
  <c r="H10" i="74" l="1"/>
  <c r="C10" i="74"/>
  <c r="V10" i="74" l="1"/>
  <c r="K9" i="74" l="1"/>
  <c r="C9" i="74"/>
  <c r="P8" i="74" l="1"/>
  <c r="D8" i="74"/>
  <c r="T8" i="74" l="1"/>
  <c r="D21" i="74"/>
  <c r="J8" i="74"/>
  <c r="C8" i="74"/>
  <c r="Z26" i="74"/>
  <c r="R21" i="74"/>
  <c r="Q21" i="74"/>
  <c r="M21" i="74"/>
  <c r="L21" i="74"/>
  <c r="I21" i="74"/>
  <c r="H21" i="74"/>
  <c r="G21" i="74"/>
  <c r="B21" i="74"/>
  <c r="N21" i="74"/>
  <c r="P21" i="74"/>
  <c r="V21" i="74"/>
  <c r="U21" i="74"/>
  <c r="T21" i="74"/>
  <c r="K21" i="74"/>
  <c r="J21" i="74"/>
  <c r="C21" i="74"/>
  <c r="X7" i="74"/>
  <c r="G8" i="74" s="1"/>
  <c r="X8" i="74" s="1"/>
  <c r="G9" i="74" s="1"/>
  <c r="X9" i="74" s="1"/>
  <c r="G10" i="74" s="1"/>
  <c r="X10" i="74" s="1"/>
  <c r="G11" i="74" s="1"/>
  <c r="X11" i="74" s="1"/>
  <c r="G12" i="74" s="1"/>
  <c r="E7" i="74"/>
  <c r="B8" i="74" s="1"/>
  <c r="X12" i="74" l="1"/>
  <c r="G13" i="74" s="1"/>
  <c r="X13" i="74" s="1"/>
  <c r="G14" i="74" s="1"/>
  <c r="X14" i="74" s="1"/>
  <c r="G15" i="74" s="1"/>
  <c r="X15" i="74" s="1"/>
  <c r="G16" i="74" s="1"/>
  <c r="X16" i="74" s="1"/>
  <c r="G17" i="74" s="1"/>
  <c r="X17" i="74" s="1"/>
  <c r="G18" i="74" s="1"/>
  <c r="X18" i="74" s="1"/>
  <c r="G19" i="74" s="1"/>
  <c r="X19" i="74" s="1"/>
  <c r="E8" i="74"/>
  <c r="Z8" i="74" s="1"/>
  <c r="Z7" i="74"/>
  <c r="X21" i="74"/>
  <c r="Z28" i="74" s="1"/>
  <c r="E21" i="74"/>
  <c r="J19" i="69"/>
  <c r="C19" i="69"/>
  <c r="B9" i="74" l="1"/>
  <c r="E9" i="74" s="1"/>
  <c r="Z9" i="74" s="1"/>
  <c r="H19" i="69"/>
  <c r="B10" i="74" l="1"/>
  <c r="E10" i="74" s="1"/>
  <c r="B11" i="74" s="1"/>
  <c r="E11" i="74" s="1"/>
  <c r="N19" i="69"/>
  <c r="Z10" i="74" l="1"/>
  <c r="B12" i="74"/>
  <c r="E12" i="74" s="1"/>
  <c r="Z11" i="74"/>
  <c r="J18" i="69"/>
  <c r="C18" i="69"/>
  <c r="Z12" i="74" l="1"/>
  <c r="B13" i="74"/>
  <c r="E13" i="74" s="1"/>
  <c r="D17" i="69"/>
  <c r="Z13" i="74" l="1"/>
  <c r="B14" i="74"/>
  <c r="E14" i="74" s="1"/>
  <c r="T17" i="69"/>
  <c r="H17" i="69"/>
  <c r="C17" i="69"/>
  <c r="Z14" i="74" l="1"/>
  <c r="B15" i="74"/>
  <c r="E15" i="74" s="1"/>
  <c r="P14" i="69"/>
  <c r="D14" i="69"/>
  <c r="T14" i="69"/>
  <c r="B16" i="74" l="1"/>
  <c r="E16" i="74" s="1"/>
  <c r="Z15" i="74"/>
  <c r="B17" i="74" l="1"/>
  <c r="E17" i="74" s="1"/>
  <c r="Z16" i="74"/>
  <c r="B9" i="42"/>
  <c r="Z17" i="74" l="1"/>
  <c r="B18" i="74"/>
  <c r="E18" i="74" s="1"/>
  <c r="K13" i="69"/>
  <c r="C13" i="69"/>
  <c r="B19" i="74" l="1"/>
  <c r="E19" i="74" s="1"/>
  <c r="Z19" i="74" s="1"/>
  <c r="Z18" i="74"/>
  <c r="C10" i="69" l="1"/>
  <c r="K10" i="69"/>
  <c r="H12" i="69" l="1"/>
  <c r="C12" i="69"/>
  <c r="H11" i="69" l="1"/>
  <c r="C11" i="69"/>
  <c r="V11" i="69" l="1"/>
  <c r="U11" i="69"/>
  <c r="T11" i="69"/>
  <c r="D11" i="69"/>
  <c r="T8" i="69" l="1"/>
  <c r="T21" i="69" s="1"/>
  <c r="D8" i="69"/>
  <c r="D21" i="69" s="1"/>
  <c r="K9" i="69"/>
  <c r="K21" i="69" s="1"/>
  <c r="C9" i="69"/>
  <c r="J8" i="69"/>
  <c r="J21" i="69" s="1"/>
  <c r="C8" i="69"/>
  <c r="Z26" i="69"/>
  <c r="U21" i="69"/>
  <c r="Q21" i="69"/>
  <c r="P21" i="69"/>
  <c r="M21" i="69"/>
  <c r="L21" i="69"/>
  <c r="I21" i="69"/>
  <c r="H21" i="69"/>
  <c r="G21" i="69"/>
  <c r="B21" i="69"/>
  <c r="N21" i="69"/>
  <c r="V21" i="69"/>
  <c r="R21" i="69"/>
  <c r="X7" i="69"/>
  <c r="G8" i="69" s="1"/>
  <c r="E7" i="69"/>
  <c r="B8" i="69" s="1"/>
  <c r="X21" i="69" l="1"/>
  <c r="Z28" i="69" s="1"/>
  <c r="C21" i="69"/>
  <c r="E21" i="69" s="1"/>
  <c r="X8" i="69"/>
  <c r="G9" i="69" s="1"/>
  <c r="X9" i="69" s="1"/>
  <c r="G10" i="69" s="1"/>
  <c r="X10" i="69" s="1"/>
  <c r="G11" i="69" s="1"/>
  <c r="X11" i="69" s="1"/>
  <c r="G12" i="69" s="1"/>
  <c r="E8" i="69"/>
  <c r="B9" i="69" s="1"/>
  <c r="E9" i="69" s="1"/>
  <c r="Z7" i="69"/>
  <c r="N18" i="63"/>
  <c r="C18" i="63"/>
  <c r="X12" i="69" l="1"/>
  <c r="G13" i="69" s="1"/>
  <c r="X13" i="69" s="1"/>
  <c r="G14" i="69" s="1"/>
  <c r="X14" i="69" s="1"/>
  <c r="G15" i="69" s="1"/>
  <c r="X15" i="69" s="1"/>
  <c r="G16" i="69" s="1"/>
  <c r="X16" i="69" s="1"/>
  <c r="G17" i="69" s="1"/>
  <c r="X17" i="69" s="1"/>
  <c r="G18" i="69" s="1"/>
  <c r="X18" i="69" s="1"/>
  <c r="G19" i="69" s="1"/>
  <c r="X19" i="69" s="1"/>
  <c r="Z8" i="69"/>
  <c r="B10" i="69"/>
  <c r="E10" i="69" s="1"/>
  <c r="Z9" i="69"/>
  <c r="J19" i="63"/>
  <c r="C19" i="63"/>
  <c r="H19" i="63"/>
  <c r="Z10" i="69" l="1"/>
  <c r="B11" i="69"/>
  <c r="E11" i="69" s="1"/>
  <c r="D18" i="63"/>
  <c r="D17" i="63"/>
  <c r="B12" i="69" l="1"/>
  <c r="E12" i="69" s="1"/>
  <c r="Z11" i="69"/>
  <c r="V17" i="63"/>
  <c r="B13" i="69" l="1"/>
  <c r="E13" i="69" s="1"/>
  <c r="Z12" i="69"/>
  <c r="T17" i="63"/>
  <c r="C17" i="63"/>
  <c r="H17" i="63"/>
  <c r="H16" i="63"/>
  <c r="C16" i="63"/>
  <c r="Z13" i="69" l="1"/>
  <c r="B14" i="69"/>
  <c r="E14" i="69" s="1"/>
  <c r="Z14" i="69" l="1"/>
  <c r="B15" i="69"/>
  <c r="E15" i="69" s="1"/>
  <c r="H15" i="63"/>
  <c r="C15" i="63"/>
  <c r="Z15" i="69" l="1"/>
  <c r="B16" i="69"/>
  <c r="E16" i="69" s="1"/>
  <c r="D14" i="63"/>
  <c r="B17" i="69" l="1"/>
  <c r="E17" i="69" s="1"/>
  <c r="Z16" i="69"/>
  <c r="B18" i="69" l="1"/>
  <c r="E18" i="69" s="1"/>
  <c r="Z17" i="69"/>
  <c r="C14" i="63"/>
  <c r="B19" i="69" l="1"/>
  <c r="E19" i="69" s="1"/>
  <c r="Z19" i="69" s="1"/>
  <c r="Z18" i="69"/>
  <c r="H14" i="63"/>
  <c r="J14" i="63" l="1"/>
  <c r="H12" i="63" l="1"/>
  <c r="C12" i="63"/>
  <c r="D11" i="63" l="1"/>
  <c r="K9" i="63" l="1"/>
  <c r="C9" i="63"/>
  <c r="M9" i="63" l="1"/>
  <c r="R9" i="63" l="1"/>
  <c r="D9" i="63"/>
  <c r="Z26" i="63" l="1"/>
  <c r="U21" i="63"/>
  <c r="T21" i="63"/>
  <c r="Q21" i="63"/>
  <c r="M21" i="63"/>
  <c r="L21" i="63"/>
  <c r="K21" i="63"/>
  <c r="I21" i="63"/>
  <c r="G21" i="63"/>
  <c r="B21" i="63"/>
  <c r="J21" i="63"/>
  <c r="N21" i="63"/>
  <c r="H21" i="63"/>
  <c r="V21" i="63"/>
  <c r="R21" i="63"/>
  <c r="P21" i="63"/>
  <c r="D21" i="63"/>
  <c r="C21" i="63"/>
  <c r="X7" i="63"/>
  <c r="G8" i="63" s="1"/>
  <c r="X8" i="63" s="1"/>
  <c r="G9" i="63" s="1"/>
  <c r="E7" i="63"/>
  <c r="B8" i="63" s="1"/>
  <c r="E8" i="63" s="1"/>
  <c r="B9" i="63" s="1"/>
  <c r="E9" i="63" s="1"/>
  <c r="X9" i="63" l="1"/>
  <c r="Z9" i="63" s="1"/>
  <c r="Z8" i="63"/>
  <c r="X21" i="63"/>
  <c r="Z28" i="63" s="1"/>
  <c r="E21" i="63"/>
  <c r="Z7" i="63"/>
  <c r="X7" i="57"/>
  <c r="E7" i="57"/>
  <c r="N18" i="57"/>
  <c r="C18" i="57"/>
  <c r="J18" i="57"/>
  <c r="G10" i="63" l="1"/>
  <c r="X10" i="63" s="1"/>
  <c r="G11" i="63" s="1"/>
  <c r="X11" i="63" s="1"/>
  <c r="G12" i="63" s="1"/>
  <c r="X12" i="63" s="1"/>
  <c r="G13" i="63" s="1"/>
  <c r="X13" i="63" s="1"/>
  <c r="G14" i="63" s="1"/>
  <c r="X14" i="63" s="1"/>
  <c r="G15" i="63" s="1"/>
  <c r="X15" i="63" s="1"/>
  <c r="G16" i="63" s="1"/>
  <c r="X16" i="63" s="1"/>
  <c r="G17" i="63" s="1"/>
  <c r="X17" i="63" s="1"/>
  <c r="G18" i="63" s="1"/>
  <c r="X18" i="63" s="1"/>
  <c r="G19" i="63" s="1"/>
  <c r="X19" i="63" s="1"/>
  <c r="B10" i="63"/>
  <c r="E10" i="63" s="1"/>
  <c r="J17" i="57"/>
  <c r="C17" i="57"/>
  <c r="B11" i="63" l="1"/>
  <c r="E11" i="63" s="1"/>
  <c r="Z10" i="63"/>
  <c r="H17" i="57"/>
  <c r="Z11" i="63" l="1"/>
  <c r="B12" i="63"/>
  <c r="E12" i="63" s="1"/>
  <c r="T17" i="57"/>
  <c r="D17" i="57"/>
  <c r="Z12" i="63" l="1"/>
  <c r="B13" i="63"/>
  <c r="E13" i="63" s="1"/>
  <c r="P16" i="57"/>
  <c r="H16" i="57"/>
  <c r="J16" i="57"/>
  <c r="D16" i="57"/>
  <c r="C16" i="57"/>
  <c r="B14" i="63" l="1"/>
  <c r="E14" i="63" s="1"/>
  <c r="Z13" i="63"/>
  <c r="H15" i="57"/>
  <c r="C15" i="57"/>
  <c r="Z14" i="63" l="1"/>
  <c r="B15" i="63"/>
  <c r="E15" i="63" s="1"/>
  <c r="P15" i="57"/>
  <c r="D15" i="57"/>
  <c r="B16" i="63" l="1"/>
  <c r="E16" i="63" s="1"/>
  <c r="Z15" i="63"/>
  <c r="T14" i="57"/>
  <c r="D14" i="57"/>
  <c r="B17" i="63" l="1"/>
  <c r="E17" i="63" s="1"/>
  <c r="Z16" i="63"/>
  <c r="J13" i="57"/>
  <c r="H13" i="57"/>
  <c r="C13" i="57"/>
  <c r="B18" i="63" l="1"/>
  <c r="E18" i="63" s="1"/>
  <c r="Z17" i="63"/>
  <c r="N12" i="57"/>
  <c r="N13" i="57"/>
  <c r="B19" i="63" l="1"/>
  <c r="E19" i="63" s="1"/>
  <c r="Z19" i="63" s="1"/>
  <c r="Z18" i="63"/>
  <c r="J12" i="57"/>
  <c r="C12" i="57"/>
  <c r="N11" i="57" l="1"/>
  <c r="C11" i="57"/>
  <c r="D11" i="57"/>
  <c r="R11" i="57" l="1"/>
  <c r="P10" i="57" l="1"/>
  <c r="D10" i="57"/>
  <c r="H10" i="57" l="1"/>
  <c r="C10" i="57"/>
  <c r="R10" i="57" l="1"/>
  <c r="K9" i="57" l="1"/>
  <c r="C9" i="57"/>
  <c r="C21" i="57" s="1"/>
  <c r="D9" i="57"/>
  <c r="D21" i="57" s="1"/>
  <c r="R9" i="57"/>
  <c r="P9" i="57"/>
  <c r="V9" i="57"/>
  <c r="B21" i="52" l="1"/>
  <c r="B21" i="57"/>
  <c r="E21" i="57" s="1"/>
  <c r="Z24" i="57"/>
  <c r="Z26" i="57" s="1"/>
  <c r="V21" i="57"/>
  <c r="U21" i="57"/>
  <c r="M21" i="57"/>
  <c r="L21" i="57"/>
  <c r="I21" i="57"/>
  <c r="G21" i="57"/>
  <c r="N21" i="57"/>
  <c r="R21" i="57"/>
  <c r="T21" i="57"/>
  <c r="H21" i="57"/>
  <c r="K21" i="57"/>
  <c r="Q21" i="57"/>
  <c r="P21" i="57"/>
  <c r="J21" i="57"/>
  <c r="G8" i="57"/>
  <c r="X8" i="57" s="1"/>
  <c r="X21" i="57" l="1"/>
  <c r="Z28" i="57" s="1"/>
  <c r="G9" i="57"/>
  <c r="B8" i="57"/>
  <c r="X9" i="57" l="1"/>
  <c r="G10" i="57" s="1"/>
  <c r="X10" i="57" s="1"/>
  <c r="G11" i="57" s="1"/>
  <c r="X11" i="57" s="1"/>
  <c r="E8" i="57"/>
  <c r="B9" i="57" s="1"/>
  <c r="E9" i="57" s="1"/>
  <c r="Z7" i="57"/>
  <c r="Z8" i="57" l="1"/>
  <c r="B10" i="57"/>
  <c r="E10" i="57" s="1"/>
  <c r="B11" i="57" s="1"/>
  <c r="E11" i="57" s="1"/>
  <c r="Z9" i="57"/>
  <c r="G12" i="57"/>
  <c r="X12" i="57" s="1"/>
  <c r="Z10" i="57"/>
  <c r="G13" i="57" l="1"/>
  <c r="X13" i="57" s="1"/>
  <c r="B12" i="57"/>
  <c r="E12" i="57" s="1"/>
  <c r="B13" i="57" s="1"/>
  <c r="Z11" i="57"/>
  <c r="G14" i="57" l="1"/>
  <c r="X14" i="57" s="1"/>
  <c r="E13" i="57"/>
  <c r="Z12" i="57"/>
  <c r="G15" i="57" l="1"/>
  <c r="X15" i="57" s="1"/>
  <c r="B14" i="57"/>
  <c r="E14" i="57" s="1"/>
  <c r="Z13" i="57"/>
  <c r="G16" i="57" l="1"/>
  <c r="X16" i="57" s="1"/>
  <c r="B15" i="57"/>
  <c r="E15" i="57" s="1"/>
  <c r="Z14" i="57"/>
  <c r="G17" i="57" l="1"/>
  <c r="X17" i="57" s="1"/>
  <c r="B16" i="57"/>
  <c r="E16" i="57" s="1"/>
  <c r="Z15" i="57"/>
  <c r="G18" i="57" l="1"/>
  <c r="X18" i="57" s="1"/>
  <c r="Z16" i="57"/>
  <c r="B17" i="57"/>
  <c r="E17" i="57" s="1"/>
  <c r="G19" i="57" l="1"/>
  <c r="X19" i="57" s="1"/>
  <c r="Z17" i="57"/>
  <c r="B18" i="57"/>
  <c r="E18" i="57" s="1"/>
  <c r="B19" i="57" l="1"/>
  <c r="Z18" i="57"/>
  <c r="E19" i="57" l="1"/>
  <c r="Z19" i="57" s="1"/>
  <c r="P19" i="52"/>
  <c r="D19" i="52"/>
  <c r="N19" i="52" l="1"/>
  <c r="H19" i="52"/>
  <c r="C19" i="52"/>
  <c r="R19" i="52" l="1"/>
  <c r="H18" i="52" l="1"/>
  <c r="C18" i="52"/>
  <c r="R18" i="52" l="1"/>
  <c r="D18" i="52"/>
  <c r="J18" i="52"/>
  <c r="P18" i="52" l="1"/>
  <c r="T17" i="52" l="1"/>
  <c r="D17" i="52"/>
  <c r="D16" i="52" l="1"/>
  <c r="P16" i="52"/>
  <c r="D14" i="52"/>
  <c r="D15" i="52" l="1"/>
  <c r="K15" i="52"/>
  <c r="C15" i="52"/>
  <c r="R15" i="52" l="1"/>
  <c r="H15" i="52"/>
  <c r="R14" i="52" l="1"/>
  <c r="C14" i="52"/>
  <c r="P14" i="52"/>
  <c r="K14" i="52"/>
  <c r="J14" i="52" l="1"/>
  <c r="H13" i="52" l="1"/>
  <c r="C13" i="52"/>
  <c r="C12" i="52" l="1"/>
  <c r="D12" i="52"/>
  <c r="J12" i="52"/>
  <c r="H12" i="52"/>
  <c r="D11" i="52" l="1"/>
  <c r="C10" i="52" l="1"/>
  <c r="H10" i="52" l="1"/>
  <c r="D9" i="52" l="1"/>
  <c r="J9" i="52"/>
  <c r="P9" i="52"/>
  <c r="K9" i="52" l="1"/>
  <c r="C9" i="52"/>
  <c r="Z24" i="52" l="1"/>
  <c r="Z27" i="52" s="1"/>
  <c r="D8" i="52"/>
  <c r="P8" i="52" l="1"/>
  <c r="Q8" i="52"/>
  <c r="J8" i="52"/>
  <c r="C8" i="52"/>
  <c r="V21" i="52" l="1"/>
  <c r="U21" i="52"/>
  <c r="Q21" i="52"/>
  <c r="N21" i="52"/>
  <c r="N23" i="52" s="1"/>
  <c r="M21" i="52"/>
  <c r="M23" i="52" s="1"/>
  <c r="L21" i="52"/>
  <c r="G21" i="52"/>
  <c r="T21" i="52"/>
  <c r="R21" i="52"/>
  <c r="H21" i="52"/>
  <c r="K21" i="52"/>
  <c r="J21" i="52"/>
  <c r="I21" i="52"/>
  <c r="P21" i="52"/>
  <c r="D21" i="52"/>
  <c r="C21" i="52"/>
  <c r="E21" i="52" s="1"/>
  <c r="X7" i="52"/>
  <c r="E7" i="52"/>
  <c r="B8" i="52" s="1"/>
  <c r="E8" i="52" s="1"/>
  <c r="G8" i="52" l="1"/>
  <c r="X8" i="52" s="1"/>
  <c r="G9" i="52" s="1"/>
  <c r="X9" i="52" s="1"/>
  <c r="G10" i="52" s="1"/>
  <c r="X10" i="52" s="1"/>
  <c r="G11" i="52" s="1"/>
  <c r="X11" i="52" s="1"/>
  <c r="G12" i="52" s="1"/>
  <c r="X12" i="52" s="1"/>
  <c r="G13" i="52" s="1"/>
  <c r="X13" i="52" s="1"/>
  <c r="G14" i="52" s="1"/>
  <c r="X14" i="52" s="1"/>
  <c r="G15" i="52" s="1"/>
  <c r="X15" i="52" s="1"/>
  <c r="G16" i="52" s="1"/>
  <c r="X16" i="52" s="1"/>
  <c r="G17" i="52" s="1"/>
  <c r="X17" i="52" s="1"/>
  <c r="G18" i="52" s="1"/>
  <c r="X21" i="52"/>
  <c r="B9" i="52"/>
  <c r="E9" i="52" s="1"/>
  <c r="L23" i="52"/>
  <c r="Z7" i="52"/>
  <c r="X18" i="52" l="1"/>
  <c r="G19" i="52" s="1"/>
  <c r="X19" i="52" s="1"/>
  <c r="Z8" i="52"/>
  <c r="B10" i="52"/>
  <c r="E10" i="52" s="1"/>
  <c r="Z9" i="52"/>
  <c r="B11" i="52" l="1"/>
  <c r="E11" i="52" s="1"/>
  <c r="Z10" i="52"/>
  <c r="B12" i="52" l="1"/>
  <c r="E12" i="52" s="1"/>
  <c r="Z11" i="52"/>
  <c r="Z12" i="52" l="1"/>
  <c r="B13" i="52"/>
  <c r="E13" i="52" s="1"/>
  <c r="B14" i="52" l="1"/>
  <c r="E14" i="52" s="1"/>
  <c r="Z14" i="52" s="1"/>
  <c r="Z13" i="52"/>
  <c r="B15" i="52" l="1"/>
  <c r="E15" i="52" s="1"/>
  <c r="B16" i="52" l="1"/>
  <c r="E16" i="52" s="1"/>
  <c r="Z15" i="52"/>
  <c r="B17" i="52" l="1"/>
  <c r="E17" i="52" s="1"/>
  <c r="Z16" i="52"/>
  <c r="Z17" i="52" l="1"/>
  <c r="B18" i="52"/>
  <c r="E18" i="52" s="1"/>
  <c r="B19" i="52" l="1"/>
  <c r="E19" i="52" s="1"/>
  <c r="Z19" i="52" s="1"/>
  <c r="Z18" i="52"/>
  <c r="Z29" i="52" l="1"/>
</calcChain>
</file>

<file path=xl/sharedStrings.xml><?xml version="1.0" encoding="utf-8"?>
<sst xmlns="http://schemas.openxmlformats.org/spreadsheetml/2006/main" count="8678" uniqueCount="2569">
  <si>
    <t>CLERK</t>
  </si>
  <si>
    <t>MAY</t>
  </si>
  <si>
    <t>APRIL</t>
  </si>
  <si>
    <t>CR 2008 0015</t>
  </si>
  <si>
    <t>N/A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</si>
  <si>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</si>
  <si>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</si>
  <si>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</si>
  <si>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</si>
  <si>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</si>
  <si>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</si>
  <si>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</si>
  <si>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</si>
  <si>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</si>
  <si>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</si>
  <si>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MCDONALD TAMARA</t>
  </si>
  <si>
    <t>PATTON STEVE</t>
  </si>
  <si>
    <t>WALMART</t>
  </si>
  <si>
    <t>TYREE JOSH</t>
  </si>
  <si>
    <t>CR 2011 0118</t>
  </si>
  <si>
    <t>EVANS CATHY</t>
  </si>
  <si>
    <t>CR 2011 0282</t>
  </si>
  <si>
    <t>SCHULTZ TERRY</t>
  </si>
  <si>
    <t>PICKER NICHOLAS</t>
  </si>
  <si>
    <t>HOLLIDAY ALEXANDRIA</t>
  </si>
  <si>
    <t>Revenue</t>
  </si>
  <si>
    <t>Expenses</t>
  </si>
  <si>
    <t>Beginning Bal</t>
  </si>
  <si>
    <t>Ending Balance</t>
  </si>
  <si>
    <t>Excel Spreadsheet</t>
  </si>
  <si>
    <t>Additions</t>
  </si>
  <si>
    <t>Variance</t>
  </si>
  <si>
    <t>Explanation</t>
  </si>
  <si>
    <t>County</t>
  </si>
  <si>
    <t>Sheriff</t>
  </si>
  <si>
    <t>Clerk of Courts</t>
  </si>
  <si>
    <t>Treasurer Refund</t>
  </si>
  <si>
    <t>DR 2008 0089</t>
  </si>
  <si>
    <t>A/P CHECKS</t>
  </si>
  <si>
    <t>SCHIMMOELLER KIMBERLY A</t>
  </si>
  <si>
    <t>Move to General Fund</t>
  </si>
  <si>
    <t>2013</t>
  </si>
  <si>
    <t>BABB, MICHELLE L</t>
  </si>
  <si>
    <t>C</t>
  </si>
  <si>
    <t>TOTALS</t>
  </si>
  <si>
    <t xml:space="preserve">Auditor Sales Payout </t>
  </si>
  <si>
    <t>Other Rev</t>
  </si>
  <si>
    <t>FIELDS NICOLE</t>
  </si>
  <si>
    <t>2014</t>
  </si>
  <si>
    <t>ESTATE OF HOWARD EMORY FIELDS (NICOLE FIELDS)</t>
  </si>
  <si>
    <t>2014ES94</t>
  </si>
  <si>
    <t xml:space="preserve">CV 2012 0858 </t>
  </si>
  <si>
    <t>RESTITUTION</t>
  </si>
  <si>
    <t>STOLLINGS JERRY C</t>
  </si>
  <si>
    <t>CR 2014 0199</t>
  </si>
  <si>
    <t>CV98 01 0031</t>
  </si>
  <si>
    <t xml:space="preserve">KOHUT ERIC T </t>
  </si>
  <si>
    <t>DR 2013 0329</t>
  </si>
  <si>
    <t>MEYER BRAD</t>
  </si>
  <si>
    <t>CR 2013 0418</t>
  </si>
  <si>
    <t>CUSTOM AUDIO</t>
  </si>
  <si>
    <t>DR 2008 0652</t>
  </si>
  <si>
    <t>WHIPPLE CHRISTOPHER J</t>
  </si>
  <si>
    <t xml:space="preserve">CUSTOM AUDIO </t>
  </si>
  <si>
    <t>CR 2009 0097</t>
  </si>
  <si>
    <t>MCCALL EUGENE</t>
  </si>
  <si>
    <t>CR 2013 0032</t>
  </si>
  <si>
    <t>BRADFORD CRAIG</t>
  </si>
  <si>
    <t>DR 2013 0183</t>
  </si>
  <si>
    <t xml:space="preserve">BLUE CLYDE </t>
  </si>
  <si>
    <t>DR 2000 0401</t>
  </si>
  <si>
    <t>SNIDER TINA</t>
  </si>
  <si>
    <t>LEY TERRY</t>
  </si>
  <si>
    <t>DR 2012 0199</t>
  </si>
  <si>
    <t>DICKMAN JOSHUA D</t>
  </si>
  <si>
    <t>CR 2012 0365</t>
  </si>
  <si>
    <t>CV 2013 0768</t>
  </si>
  <si>
    <t xml:space="preserve">STULTZ MICHAEL </t>
  </si>
  <si>
    <t>DR 2014 0086</t>
  </si>
  <si>
    <t xml:space="preserve">PITSON BRIAN </t>
  </si>
  <si>
    <t>CR 2013 0252</t>
  </si>
  <si>
    <t xml:space="preserve">ALLISON JAMES E </t>
  </si>
  <si>
    <t>CV 2012 0350</t>
  </si>
  <si>
    <t>BALYEAT WILLIAM B</t>
  </si>
  <si>
    <t>CR 2008 0259</t>
  </si>
  <si>
    <t>CRAWFORD FURNITURE</t>
  </si>
  <si>
    <t xml:space="preserve">CR 2008 0260 </t>
  </si>
  <si>
    <t>DR 2013 0508</t>
  </si>
  <si>
    <t>WARD ROBERT LEROY</t>
  </si>
  <si>
    <t>FISCHMANN GARRON R</t>
  </si>
  <si>
    <t>CR 2013 0020</t>
  </si>
  <si>
    <t>CV 2013 0739</t>
  </si>
  <si>
    <t>PRICE DREW D</t>
  </si>
  <si>
    <t xml:space="preserve">STAR JEWEL </t>
  </si>
  <si>
    <t xml:space="preserve">DR 2013 0594 </t>
  </si>
  <si>
    <t xml:space="preserve">KLAUS JULIE R </t>
  </si>
  <si>
    <t>DR 2006 0068</t>
  </si>
  <si>
    <t>RIZOR PAUL D</t>
  </si>
  <si>
    <t>DR 2010 0314</t>
  </si>
  <si>
    <t>NEWMAN REBECCA S</t>
  </si>
  <si>
    <t>PROBATE COURT</t>
  </si>
  <si>
    <t>Excess Treas Sale</t>
  </si>
  <si>
    <t>Excess Auditor Sales</t>
  </si>
  <si>
    <t>Keep for 5 years</t>
  </si>
  <si>
    <t>1 year</t>
  </si>
  <si>
    <t>3 years</t>
  </si>
  <si>
    <t>5 yr Payout to Owners</t>
  </si>
  <si>
    <t xml:space="preserve">Treasurer  Sales Payout </t>
  </si>
  <si>
    <t>Payout to Owners</t>
  </si>
  <si>
    <t>Auditor Sale- To Land Bank</t>
  </si>
  <si>
    <t>Not claimed- moved per ORC</t>
  </si>
  <si>
    <t>Auditor Sale</t>
  </si>
  <si>
    <t>Treas Sale</t>
  </si>
  <si>
    <t>Fund Numbers</t>
  </si>
  <si>
    <t>Org</t>
  </si>
  <si>
    <t>Object</t>
  </si>
  <si>
    <t>Total of Auditor Sale</t>
  </si>
  <si>
    <t>Total of Treasurer Sale</t>
  </si>
  <si>
    <t>Treasurer Sale- To Land Bank</t>
  </si>
  <si>
    <t>MUNIS ACTIVITY Fund 1700</t>
  </si>
  <si>
    <t>VARIANCE</t>
  </si>
  <si>
    <t>01/23/13-02/10/15</t>
  </si>
  <si>
    <t>606 SCOTT STREET- LIMA, OHIO  45804</t>
  </si>
  <si>
    <t>2012 NC 00038</t>
  </si>
  <si>
    <t>4141 OLD DELPHOS RD- ELIDA, OHIO  45807</t>
  </si>
  <si>
    <t>2013 JT 23673</t>
  </si>
  <si>
    <t>1634 WEST BREESE RD- LIMA, OHIO  45806</t>
  </si>
  <si>
    <t>2013 JP 23696</t>
  </si>
  <si>
    <t>1591 NORTH UNION STREET- LIMA, OHIO  45801</t>
  </si>
  <si>
    <t>2012 JS 29681</t>
  </si>
  <si>
    <t>531 BROWER RD, APT. 184- LIMA, OHIO  45801</t>
  </si>
  <si>
    <t>2011 JP 11254</t>
  </si>
  <si>
    <t>310 WEST 7TH STREET- DELPHOS, OHIO  45833</t>
  </si>
  <si>
    <t>2001 JP 05623</t>
  </si>
  <si>
    <t>1305 WEST FAIR AVENUE- LANCASTER, OHIO  43130</t>
  </si>
  <si>
    <t>2000 JP 05135</t>
  </si>
  <si>
    <t>319 WEST KIBBY STREET- LIMA, OHIO  45804</t>
  </si>
  <si>
    <t>2000 JP 05247</t>
  </si>
  <si>
    <t>328 CLINTON ST, REAR- FINDLAY, OHIO  45840</t>
  </si>
  <si>
    <t>2011 JP 11306</t>
  </si>
  <si>
    <t>616 NORTH KENILWORTH AVE- LIMA, OHIO  45805</t>
  </si>
  <si>
    <t>2005 JP 08161</t>
  </si>
  <si>
    <t>109 EAST KIRACOFE- ELIDA, OHIO  45807</t>
  </si>
  <si>
    <t>2008 JP 09416</t>
  </si>
  <si>
    <t>1123 N. UNION ST.- LIMA, OHIO  45801</t>
  </si>
  <si>
    <t>2009 AC 26787</t>
  </si>
  <si>
    <t>120 BLACKBURN DRIVE- LIMA, OHIO  45805</t>
  </si>
  <si>
    <t>2012 NC 00043</t>
  </si>
  <si>
    <t>900 LELAND - LIMA, OHIO  45805</t>
  </si>
  <si>
    <t>2001 JP 05570</t>
  </si>
  <si>
    <t>7325 MINOCH- WARRENDALE, MICHIGAN  48228</t>
  </si>
  <si>
    <t>2012 JG 29376</t>
  </si>
  <si>
    <t>231 WURSTER DRIVE- SPENCERVILLE, OHIO  45887</t>
  </si>
  <si>
    <t>2013 JG 30684</t>
  </si>
  <si>
    <t>1800 N. PERRY STREET, SUITE 104- OTTAWA, OHIO  45875</t>
  </si>
  <si>
    <t>2013 JP 11898</t>
  </si>
  <si>
    <t>3102 HOPEWELL STREET- LIMA, OHIO  45801</t>
  </si>
  <si>
    <t>2000 JP 05449</t>
  </si>
  <si>
    <t>1800 RESERVOIR RD, LOT 10- LIMA, OHIO  45804</t>
  </si>
  <si>
    <t>2008 JP 09642</t>
  </si>
  <si>
    <t>DURR DOMINQUE K.</t>
  </si>
  <si>
    <t xml:space="preserve">TURRENTINE BETHANY </t>
  </si>
  <si>
    <t xml:space="preserve">KIRK KEVIN </t>
  </si>
  <si>
    <t xml:space="preserve">WHITAKER STEVEN </t>
  </si>
  <si>
    <t>BOWERS ANDREA MARIE</t>
  </si>
  <si>
    <t>TAYLOR GINA CAROL</t>
  </si>
  <si>
    <t>HEBROCK JOEL DAVID</t>
  </si>
  <si>
    <t>SMITH SHAQUOYA JAQUAII</t>
  </si>
  <si>
    <t>LARUE STEVEN JAMES</t>
  </si>
  <si>
    <t>KILL DANIEL RAYMOND</t>
  </si>
  <si>
    <t>SILVER SARAH JO</t>
  </si>
  <si>
    <t xml:space="preserve">WRIGHT AMANDA </t>
  </si>
  <si>
    <t xml:space="preserve">BROWN MIKEL </t>
  </si>
  <si>
    <t>PROTSMAN TOBY J.</t>
  </si>
  <si>
    <t xml:space="preserve">VANSCHOYCK BILLIE </t>
  </si>
  <si>
    <t>DOENGES JONATHAN  &amp; SAMANTHA</t>
  </si>
  <si>
    <t xml:space="preserve">HERMILLER GREGORY </t>
  </si>
  <si>
    <t xml:space="preserve">TENNY DONALD </t>
  </si>
  <si>
    <t>JOHNS BRANDON CHARLES</t>
  </si>
  <si>
    <t>SHERIFF</t>
  </si>
  <si>
    <t>ALLEN CO REP EX COMMITTEE</t>
  </si>
  <si>
    <t>ESTATE OF IKE L GLENN, SR.</t>
  </si>
  <si>
    <t>CR 2015 0163</t>
  </si>
  <si>
    <t>FOUST KAITLIN PAIGE</t>
  </si>
  <si>
    <t>DR 2015 0176</t>
  </si>
  <si>
    <t>GEHRING MARY E</t>
  </si>
  <si>
    <t>CLERK OF COURTS</t>
  </si>
  <si>
    <t>SALE/FORECLOSURE</t>
  </si>
  <si>
    <t>JUVENILE</t>
  </si>
  <si>
    <t>JUSTUS CONNIE</t>
  </si>
  <si>
    <t>Juvenile &amp; Probate</t>
  </si>
  <si>
    <t>Total of Other Unclaimed</t>
  </si>
  <si>
    <t>2017</t>
  </si>
  <si>
    <t>COUNTY</t>
  </si>
  <si>
    <t xml:space="preserve">JUVENILE </t>
  </si>
  <si>
    <t>FRAZIER MICHELLE</t>
  </si>
  <si>
    <t>2007-ES-34</t>
  </si>
  <si>
    <t>ESTATE OF NORMAN D JOHNSON- JACKIE BARNETT</t>
  </si>
  <si>
    <t>WILLIAMS BRITTANY</t>
  </si>
  <si>
    <t>DUBUQUE STEPHANIE</t>
  </si>
  <si>
    <t>SHELBY COUNTY SHERIFFS OFFICE</t>
  </si>
  <si>
    <t>DOMINION EAST OHIO</t>
  </si>
  <si>
    <t>MARIK DON</t>
  </si>
  <si>
    <t>PHIPPS NICHELLE</t>
  </si>
  <si>
    <t>HICKS ADAM</t>
  </si>
  <si>
    <t>ESCHEATED FUNDS</t>
  </si>
  <si>
    <t>ST RITAS MEDICAL CENTER</t>
  </si>
  <si>
    <t>CR 20150163</t>
  </si>
  <si>
    <t>CAIN KYLE</t>
  </si>
  <si>
    <t>CR 20130365</t>
  </si>
  <si>
    <t>WELCH DEANGELO</t>
  </si>
  <si>
    <t>DR 20170006</t>
  </si>
  <si>
    <t>CR 20150371</t>
  </si>
  <si>
    <t>EMERICK WILLIAM C</t>
  </si>
  <si>
    <t>CR 20130032</t>
  </si>
  <si>
    <t>CR 20160426</t>
  </si>
  <si>
    <t>FOWLER TIM</t>
  </si>
  <si>
    <t>SHERIFF SALE/FORECLOSURE</t>
  </si>
  <si>
    <t>OHIO POWER COMPANY</t>
  </si>
  <si>
    <t>ROSS ASHLEY R</t>
  </si>
  <si>
    <t>ALLEN CO DEM EX COMMITTEE</t>
  </si>
  <si>
    <t>ULIS KELLEY</t>
  </si>
  <si>
    <t>MESNARD BRIAN</t>
  </si>
  <si>
    <t>BASKIN LARRY</t>
  </si>
  <si>
    <t>CAPPS PTL G</t>
  </si>
  <si>
    <t>WEHRLY SKYLER</t>
  </si>
  <si>
    <t>WEBB STEPHANIE</t>
  </si>
  <si>
    <t>HAUENSTEIN JAMES J</t>
  </si>
  <si>
    <t>SCHOONOVER JUSTIN</t>
  </si>
  <si>
    <t>ESTATE OF NORMAN D JOHNSON - PAYABLE TO BOBBY JOHNSON</t>
  </si>
  <si>
    <t>ESTATE OF NORMAN D JOHNSON - PAYABLE TO GAIL JOHNSON</t>
  </si>
  <si>
    <t>MILLER JACK</t>
  </si>
  <si>
    <t>INGLES CHERYL</t>
  </si>
  <si>
    <t>ESTATE OF TIMOTHY N. WHITE, SR.</t>
  </si>
  <si>
    <t>SHOUP CARRIE M</t>
  </si>
  <si>
    <t>FRENCH BRUCE</t>
  </si>
  <si>
    <t>CRIST JESSICA</t>
  </si>
  <si>
    <t>DARBYSHIRE LINDSAY</t>
  </si>
  <si>
    <t>In December - one was reissued and then voided so left out - accounted for it below</t>
  </si>
  <si>
    <t>Voided Check December</t>
  </si>
  <si>
    <t>BARTELS SHANNON N</t>
  </si>
  <si>
    <t>SROUFEE JACOB</t>
  </si>
  <si>
    <t>ALLEN CASSANDRA</t>
  </si>
  <si>
    <t>TOBIN SEAN</t>
  </si>
  <si>
    <t>STUBBLEFIELD JR LEE</t>
  </si>
  <si>
    <t>WELLS ELISHA</t>
  </si>
  <si>
    <t>GLENN KAISHA CANTELL</t>
  </si>
  <si>
    <t>WATKINS JACQUELINE</t>
  </si>
  <si>
    <t>MEIJER</t>
  </si>
  <si>
    <t>EDDIR NAIM DBA VINE ST MINI MART</t>
  </si>
  <si>
    <t>MILLER GEORGE</t>
  </si>
  <si>
    <t>JOHNSON JERRY M</t>
  </si>
  <si>
    <t>2008-ES-126</t>
  </si>
  <si>
    <t>BARTLETT ANDREW</t>
  </si>
  <si>
    <t>OVERPAYMENT OF COPY CHARGE</t>
  </si>
  <si>
    <t>IN THE MATTER OF THE MARRIAGE RECORD</t>
  </si>
  <si>
    <t>SPRAGUE KAREN</t>
  </si>
  <si>
    <t>BURDEN SARAH</t>
  </si>
  <si>
    <t>HOWELL SHALAMAR</t>
  </si>
  <si>
    <t>DONOHUE GREGORY W</t>
  </si>
  <si>
    <t>DOMINION ENERGY OHIO</t>
  </si>
  <si>
    <t>LADDEN DAWN</t>
  </si>
  <si>
    <t>THOMAS KRISTY</t>
  </si>
  <si>
    <t>NEELEY, UKNOWN HEIRS OF BEULAH</t>
  </si>
  <si>
    <t>GRIMMETT, UNKNOWN HEIRS OF ROBERT</t>
  </si>
  <si>
    <t>GRIMMETT, UNKNOWN HEIRS OF HULEN</t>
  </si>
  <si>
    <t>GRIMMETT, UNKNOWN HEIRS OF ELMER</t>
  </si>
  <si>
    <t>GRIMMETT, UNKNOWN HEIRS OF GEORGE</t>
  </si>
  <si>
    <t>BOWEN, UNKNOWN HEIRS OF ROBERT</t>
  </si>
  <si>
    <t>HARRIS, UNKNOWN HEIRS OF OCTAVIA</t>
  </si>
  <si>
    <t>MILAM, UNKNOWN HEIRS OF JIMMY</t>
  </si>
  <si>
    <t>SEYMOUR, UNKNOWN HEIRS OF EARNESTINE</t>
  </si>
  <si>
    <t>2014-ES-227</t>
  </si>
  <si>
    <t>MARCUS, THERESA</t>
  </si>
  <si>
    <t>MARCUS THERESA</t>
  </si>
  <si>
    <t>CONLEY ANDREA</t>
  </si>
  <si>
    <t>MEEKS KIMBERLY</t>
  </si>
  <si>
    <t>SLYGH KYRSTEN</t>
  </si>
  <si>
    <t>DAVIS ANTHONY</t>
  </si>
  <si>
    <t>MUSSER ASHLEY</t>
  </si>
  <si>
    <t>WHEELER CECE</t>
  </si>
  <si>
    <t>MILLER CHRISTOPHER</t>
  </si>
  <si>
    <t>BAYES DUSTIN</t>
  </si>
  <si>
    <t>PATTON GREGORY</t>
  </si>
  <si>
    <t>ADAMS JACOB</t>
  </si>
  <si>
    <t>WEICHART JOEL</t>
  </si>
  <si>
    <t>TOHANNIE KEISHAWN</t>
  </si>
  <si>
    <t>HAGEMAN LACY</t>
  </si>
  <si>
    <t>BROWN LAWRENCE</t>
  </si>
  <si>
    <t>LYNCH TERRANCE</t>
  </si>
  <si>
    <t>KLOEPPEL DEBORAH D</t>
  </si>
  <si>
    <t>GLENN SR ESTATE OF IKE</t>
  </si>
  <si>
    <t>PACE MICHAEL (ESTATE OF NEHEMIAH M PACE)</t>
  </si>
  <si>
    <t>WHITE SR ESTATE OF TIMOTHY N</t>
  </si>
  <si>
    <t>ESTATE OF NEHEMIAH M PACE</t>
  </si>
  <si>
    <t>2010 ES 284</t>
  </si>
  <si>
    <t>2007 ES 34</t>
  </si>
  <si>
    <t>2008 ES 34</t>
  </si>
  <si>
    <t>2009 ES 34</t>
  </si>
  <si>
    <t>2010 ES 34</t>
  </si>
  <si>
    <t>2011 ES 34</t>
  </si>
  <si>
    <t>2012 ES 34</t>
  </si>
  <si>
    <t>2013 ES 34</t>
  </si>
  <si>
    <t>2014 ES 34</t>
  </si>
  <si>
    <t>ESTATE OF NORMAN JOHNSON</t>
  </si>
  <si>
    <t>JOHNSON ESTATE OF HENRY</t>
  </si>
  <si>
    <t>JEFFERS ESTATE OF TIM</t>
  </si>
  <si>
    <t>JEFFERS ESTATE OF TIM JOHNSON</t>
  </si>
  <si>
    <t>BARNETT JACKIE</t>
  </si>
  <si>
    <t>JOHNSON BOBBY</t>
  </si>
  <si>
    <t>JOHNSON GAIL</t>
  </si>
  <si>
    <t>GLENN ESTATE OF DEBRA</t>
  </si>
  <si>
    <t>GLENN ESTATE OF ETHEL</t>
  </si>
  <si>
    <t>FOX JR BERNARD C</t>
  </si>
  <si>
    <t>PEARSON RACHEL K</t>
  </si>
  <si>
    <t>CR 20170400</t>
  </si>
  <si>
    <t>CV 20180108</t>
  </si>
  <si>
    <t>CV 20170460</t>
  </si>
  <si>
    <t>CV 20180176</t>
  </si>
  <si>
    <t>CR 20140107</t>
  </si>
  <si>
    <t>BLEDSOE VICKI</t>
  </si>
  <si>
    <t>CR 20170294</t>
  </si>
  <si>
    <t>FULLER BERHONDA</t>
  </si>
  <si>
    <t>CR 20170385</t>
  </si>
  <si>
    <t>AHMAD SHAHID</t>
  </si>
  <si>
    <t>CR 20160483</t>
  </si>
  <si>
    <t>CV 20130691</t>
  </si>
  <si>
    <t>CV 20180120</t>
  </si>
  <si>
    <t>CR 20170399</t>
  </si>
  <si>
    <t>CHENEY ERMA K</t>
  </si>
  <si>
    <t>DR 20180333</t>
  </si>
  <si>
    <t xml:space="preserve">EBLIN AARON </t>
  </si>
  <si>
    <t>CR 20100180</t>
  </si>
  <si>
    <t>CASPER MICHELLE L</t>
  </si>
  <si>
    <t>CV 20150059</t>
  </si>
  <si>
    <t>CR 20120344</t>
  </si>
  <si>
    <t>SAUER RENA G</t>
  </si>
  <si>
    <t>CV 20120392</t>
  </si>
  <si>
    <t>LEMASTER BRIDGET</t>
  </si>
  <si>
    <t>CR 20150003</t>
  </si>
  <si>
    <t>PIZZA HUT</t>
  </si>
  <si>
    <t>CR 20170108</t>
  </si>
  <si>
    <t>FARLEY SANDRA</t>
  </si>
  <si>
    <t>DAGENHART DEVIN</t>
  </si>
  <si>
    <t>CRSLD 20160410</t>
  </si>
  <si>
    <t>ROCQUEMORE SANTWAN</t>
  </si>
  <si>
    <t>CR 20180418</t>
  </si>
  <si>
    <t>FLORY BROOK</t>
  </si>
  <si>
    <t>CR 20110362</t>
  </si>
  <si>
    <t>SCHABBING JOHNITHON D</t>
  </si>
  <si>
    <t>DR 20140124</t>
  </si>
  <si>
    <t>MAAS BENJAMIN</t>
  </si>
  <si>
    <t>CR 20130360</t>
  </si>
  <si>
    <t>DEPARTMENT OF TAXATION C/O THOMAS J HUNT</t>
  </si>
  <si>
    <t>JD 20120067</t>
  </si>
  <si>
    <t>KOLB JOHN D</t>
  </si>
  <si>
    <t>CV 20180482</t>
  </si>
  <si>
    <t>RIVERA PSY D ANTHONY C/O FAMILY RESOURCE CENTER</t>
  </si>
  <si>
    <t>DR 20060171</t>
  </si>
  <si>
    <t>WULF ERIC % GEORGE T WULF</t>
  </si>
  <si>
    <t>DR 20180162</t>
  </si>
  <si>
    <t>DR 20190013</t>
  </si>
  <si>
    <t>SONCRANT MICHELLE SUSANNA</t>
  </si>
  <si>
    <t>DR 20190085</t>
  </si>
  <si>
    <t>ROBERT ROXANNE</t>
  </si>
  <si>
    <t>CR 20150142</t>
  </si>
  <si>
    <t>LIMA CLUB WEST APARTMENTS</t>
  </si>
  <si>
    <t>CR 20160146</t>
  </si>
  <si>
    <t>STUBBS MARK R</t>
  </si>
  <si>
    <t>DR 20170517</t>
  </si>
  <si>
    <t>DR 20190086</t>
  </si>
  <si>
    <t>WALKER RORY D</t>
  </si>
  <si>
    <t>CV 20011129</t>
  </si>
  <si>
    <t>HUNTE SANDRA L</t>
  </si>
  <si>
    <t>BR 20170088</t>
  </si>
  <si>
    <t>CORPENING CAROLYN S</t>
  </si>
  <si>
    <t>DR 20150212</t>
  </si>
  <si>
    <t>FORD MOTOR CREDIT C/O TIMOTHY J KRANTZ ESQ</t>
  </si>
  <si>
    <t>CV 20180510</t>
  </si>
  <si>
    <t xml:space="preserve">DARYL &amp; DARYL'S </t>
  </si>
  <si>
    <t>CR 20150377</t>
  </si>
  <si>
    <t>BENAVIDEZ JOSEPH A</t>
  </si>
  <si>
    <t>DR 20190078</t>
  </si>
  <si>
    <t>JERRY'S PARTY SHOP</t>
  </si>
  <si>
    <t>CRSLD 20150495</t>
  </si>
  <si>
    <t>MCALISTER SHANNON A</t>
  </si>
  <si>
    <t>DR 20180032</t>
  </si>
  <si>
    <t>SNIDER ADAM HENRY</t>
  </si>
  <si>
    <t>DR 20190118</t>
  </si>
  <si>
    <t>BOLLINGER CHRISTINE M</t>
  </si>
  <si>
    <t>CR 20150394</t>
  </si>
  <si>
    <t>LHAMON TODD</t>
  </si>
  <si>
    <t>CR 20100236</t>
  </si>
  <si>
    <t>AUSTIN BRENDA</t>
  </si>
  <si>
    <t>DR 20190077</t>
  </si>
  <si>
    <t>BRAXTON KENNETH</t>
  </si>
  <si>
    <t>CR 20170119</t>
  </si>
  <si>
    <t>GORDON CHRISTOPHER P</t>
  </si>
  <si>
    <t>01-19-005</t>
  </si>
  <si>
    <t>CR20170119</t>
  </si>
  <si>
    <t>THORNTON LAKESHA</t>
  </si>
  <si>
    <t>CR 20160475</t>
  </si>
  <si>
    <t>MEIKLE TESNO &amp; LUTH</t>
  </si>
  <si>
    <t>CV 20180560</t>
  </si>
  <si>
    <t>NORRIS SHERRI</t>
  </si>
  <si>
    <t>WOOD ANDREW</t>
  </si>
  <si>
    <t>DR 20190246</t>
  </si>
  <si>
    <t>HIRN CHRISTOPHER W</t>
  </si>
  <si>
    <t>TL 20181281</t>
  </si>
  <si>
    <t>LHAMON VICKIE</t>
  </si>
  <si>
    <t>CR 20190027</t>
  </si>
  <si>
    <t>CITIBANK</t>
  </si>
  <si>
    <t>CRSLD 20150210</t>
  </si>
  <si>
    <t>KINSEY STALEY PAMELA SUE</t>
  </si>
  <si>
    <t>DR 20190046</t>
  </si>
  <si>
    <t>SARGENT STEPHANIE RAE</t>
  </si>
  <si>
    <t>DR 20190220</t>
  </si>
  <si>
    <t>DETRICK RUTH</t>
  </si>
  <si>
    <t>CR 20060260</t>
  </si>
  <si>
    <t>JOHNSTON PATTI</t>
  </si>
  <si>
    <t>DR 20180013</t>
  </si>
  <si>
    <t>CLOCKTOWER PLAZA LLC</t>
  </si>
  <si>
    <t>CV 20190250</t>
  </si>
  <si>
    <t>LOTT BOBBIE</t>
  </si>
  <si>
    <t>CR 20180326</t>
  </si>
  <si>
    <t>SMITH ALEXIS</t>
  </si>
  <si>
    <t xml:space="preserve">DARE CHRSTINA </t>
  </si>
  <si>
    <t>MCVICKER DAWN</t>
  </si>
  <si>
    <t>WARE EARVIN</t>
  </si>
  <si>
    <t xml:space="preserve">TAYLOR ETHAN </t>
  </si>
  <si>
    <t>HUDSON GEORDON</t>
  </si>
  <si>
    <t>HOWARD HEATHER</t>
  </si>
  <si>
    <t>VORHEES JESSICA L</t>
  </si>
  <si>
    <t>MILLER JESSICA</t>
  </si>
  <si>
    <t>STYGH KRYSTEN</t>
  </si>
  <si>
    <t>AUSTIN SR KYLE</t>
  </si>
  <si>
    <t>TENWALDE LEONARD</t>
  </si>
  <si>
    <t>NEWMAN PENNY</t>
  </si>
  <si>
    <t>KUMAR PRASHANTH</t>
  </si>
  <si>
    <t>WHITE-PRICE VIVIAN</t>
  </si>
  <si>
    <t xml:space="preserve">GOODMAN ERIC A </t>
  </si>
  <si>
    <t>JORDAN JAMES C</t>
  </si>
  <si>
    <t xml:space="preserve">MORRIS JAMES R </t>
  </si>
  <si>
    <t>KILL JORDAN F</t>
  </si>
  <si>
    <t>HUNNAMAN KIMBERLY S</t>
  </si>
  <si>
    <t>WALLACE TREVOR J</t>
  </si>
  <si>
    <t>LAING TESSA MARIAH</t>
  </si>
  <si>
    <t>BURK BRENT</t>
  </si>
  <si>
    <t>COOK ALYSSA K</t>
  </si>
  <si>
    <t xml:space="preserve">COLEMAN CORY A </t>
  </si>
  <si>
    <t>ALTAFFER CYNTHIA J</t>
  </si>
  <si>
    <t>DOTSON JEREMY D</t>
  </si>
  <si>
    <t xml:space="preserve">FENTON JESSE S </t>
  </si>
  <si>
    <t>HESSER MELISA K</t>
  </si>
  <si>
    <t>NANCE ROBERT G</t>
  </si>
  <si>
    <t xml:space="preserve">THOMPSON TAYLOR B </t>
  </si>
  <si>
    <t>THOMPSON TERESA L</t>
  </si>
  <si>
    <t>PLONTZ AMANDA</t>
  </si>
  <si>
    <t>KISER BRANDON</t>
  </si>
  <si>
    <t>JENNINGS JR BRIAN</t>
  </si>
  <si>
    <t>HAGERDON CHRIS</t>
  </si>
  <si>
    <t>OVERLY DECCOTA</t>
  </si>
  <si>
    <t>SAMAROO DEONARINE</t>
  </si>
  <si>
    <t>FORD EMMANUEL</t>
  </si>
  <si>
    <t>ELLIOTT ERNICO</t>
  </si>
  <si>
    <t>FOX ETHAN</t>
  </si>
  <si>
    <t>MASON JAKERRA</t>
  </si>
  <si>
    <t>FEE JEFFERY</t>
  </si>
  <si>
    <t>RODABAUGH KATHERINE</t>
  </si>
  <si>
    <t>SIMS KI'SHON</t>
  </si>
  <si>
    <t>AMOS KRISSA</t>
  </si>
  <si>
    <t>HOGAN MARK</t>
  </si>
  <si>
    <t>MCCRORY MATT</t>
  </si>
  <si>
    <t>PERKINS NANCY</t>
  </si>
  <si>
    <t>OWENS NYEISHA</t>
  </si>
  <si>
    <t>PHINNEY PAULINE</t>
  </si>
  <si>
    <t>REINEKE PTL J</t>
  </si>
  <si>
    <t>SAMAROO SAVITRI</t>
  </si>
  <si>
    <t>CALLAHAN TIMOTHY</t>
  </si>
  <si>
    <t>AGNER TOMMY</t>
  </si>
  <si>
    <t xml:space="preserve">HOVER HOWARD A </t>
  </si>
  <si>
    <t>HARDESTY RUTH C</t>
  </si>
  <si>
    <t xml:space="preserve">FREY RUTH E </t>
  </si>
  <si>
    <t>REES THOMAS J</t>
  </si>
  <si>
    <t>POTTS TIMOTHY S</t>
  </si>
  <si>
    <t>FRANTZ CINDY</t>
  </si>
  <si>
    <t>KOHLER ZACH</t>
  </si>
  <si>
    <t>LOVEJOY BENJAMIN</t>
  </si>
  <si>
    <t>VORESS ALEXIA</t>
  </si>
  <si>
    <t>MORT ALLISON</t>
  </si>
  <si>
    <t>DAMRON ANGEL</t>
  </si>
  <si>
    <t>SMITH ASHLEY</t>
  </si>
  <si>
    <t>LITTLE AUDRIANNA</t>
  </si>
  <si>
    <t>ROBERTS AYESHA</t>
  </si>
  <si>
    <t>LAMB CARRIE</t>
  </si>
  <si>
    <t>SMITH CHARESA</t>
  </si>
  <si>
    <t>SMITH CHRISTA</t>
  </si>
  <si>
    <t>WARD DANNY</t>
  </si>
  <si>
    <t>STUMBAUGH DOUGLAS</t>
  </si>
  <si>
    <t>LAWRENCE GEORGE</t>
  </si>
  <si>
    <t>MEWHORTER HEATHER</t>
  </si>
  <si>
    <t>LITTLE JACELYNN</t>
  </si>
  <si>
    <t>EGRI JR JAMES</t>
  </si>
  <si>
    <t>EMCH JARED</t>
  </si>
  <si>
    <t>LITTLE JAZELYN</t>
  </si>
  <si>
    <t>RUHLEN JESSICA</t>
  </si>
  <si>
    <t>FRANKLIN JODY</t>
  </si>
  <si>
    <t>NORMAN JOHN</t>
  </si>
  <si>
    <t>MACK JOSHUA</t>
  </si>
  <si>
    <t>LITTLE KATELYN</t>
  </si>
  <si>
    <t>SCURLOCK KEYARA</t>
  </si>
  <si>
    <t>WILLIAMS KILEY</t>
  </si>
  <si>
    <t>BROWN KIMBERLY</t>
  </si>
  <si>
    <t>DESOTE KRISTA</t>
  </si>
  <si>
    <t>LAWRENCE LAURETTA</t>
  </si>
  <si>
    <t>WALTERS LORI</t>
  </si>
  <si>
    <t>SMITH MICHAELA</t>
  </si>
  <si>
    <t>JONES RICHARD</t>
  </si>
  <si>
    <t>PAUL ROBERT</t>
  </si>
  <si>
    <t>JONES RONALD</t>
  </si>
  <si>
    <t>JEFFERSON SHAMEKA</t>
  </si>
  <si>
    <t>PERNELL TAJI</t>
  </si>
  <si>
    <t>WILLIAMS WESLEY</t>
  </si>
  <si>
    <t>SLAGLE ANASTASIA</t>
  </si>
  <si>
    <t>HEFNER EMILY K</t>
  </si>
  <si>
    <t xml:space="preserve">ANIKE HEATHER A </t>
  </si>
  <si>
    <t>MARLATT JAKE T</t>
  </si>
  <si>
    <t>RICHARDSON MIRANDA C</t>
  </si>
  <si>
    <t>SHURELDS ROBIN L</t>
  </si>
  <si>
    <t xml:space="preserve">BUTLER TOREE A </t>
  </si>
  <si>
    <t>LAIDLAW JERRY</t>
  </si>
  <si>
    <t>SIEBENECK PAULA</t>
  </si>
  <si>
    <t>I HOP LIMA LLC</t>
  </si>
  <si>
    <t>LAING TESSA</t>
  </si>
  <si>
    <t>LUGINBUHL CARMEN</t>
  </si>
  <si>
    <t>JACKSON CRYSTAL</t>
  </si>
  <si>
    <t>LEE JASON</t>
  </si>
  <si>
    <t>JACKSON JERIN</t>
  </si>
  <si>
    <t>RUSSELL LATOYA</t>
  </si>
  <si>
    <t>FITZGERALD ROBERT</t>
  </si>
  <si>
    <t>SLONAKER ROEBRT</t>
  </si>
  <si>
    <t>THOMAS TRISHA</t>
  </si>
  <si>
    <t>FARMER AMBER</t>
  </si>
  <si>
    <t>DUMM ANITA</t>
  </si>
  <si>
    <t>WAUGH BRANDON</t>
  </si>
  <si>
    <t>KUHLMAN BRANDY</t>
  </si>
  <si>
    <t>BUETTNER BRIAN</t>
  </si>
  <si>
    <t>COTTERMAN BRYAN</t>
  </si>
  <si>
    <t>LUTZ CAILYN</t>
  </si>
  <si>
    <t>SNYDER CHASITY</t>
  </si>
  <si>
    <t xml:space="preserve">BRUMLEY CHEROKEE </t>
  </si>
  <si>
    <t>BLACKSTON CHRIS</t>
  </si>
  <si>
    <t xml:space="preserve">GAMBREL CHRISTINE </t>
  </si>
  <si>
    <t>JAMES CHRISTOPHER</t>
  </si>
  <si>
    <t>JONES CLARISSA</t>
  </si>
  <si>
    <t>BRAUN DANIEL</t>
  </si>
  <si>
    <t>CLEMENTZ DAVID</t>
  </si>
  <si>
    <t>FUNDERBURG EVAN</t>
  </si>
  <si>
    <t>CHRISTIAN JACKLYN</t>
  </si>
  <si>
    <t>BRIDGE JADEN</t>
  </si>
  <si>
    <t>BRANDT JAMEY</t>
  </si>
  <si>
    <t>OGLESBEE JASON</t>
  </si>
  <si>
    <t>RAINES JASON</t>
  </si>
  <si>
    <t>WICKARD JESSICA</t>
  </si>
  <si>
    <t>LONG JODI</t>
  </si>
  <si>
    <t>WELLBAUM JORDAN</t>
  </si>
  <si>
    <t>KEYSOR KAYLA</t>
  </si>
  <si>
    <t>DURKEE KEVIN</t>
  </si>
  <si>
    <t>FRAZIER LAVARUS</t>
  </si>
  <si>
    <t>GAMBREL LISA</t>
  </si>
  <si>
    <t xml:space="preserve">DURST MERCEDES </t>
  </si>
  <si>
    <t>MORGAN MGR</t>
  </si>
  <si>
    <t>NANCE PAMELA</t>
  </si>
  <si>
    <t>BOYCE REBECCA</t>
  </si>
  <si>
    <t>FREY REBEKAH</t>
  </si>
  <si>
    <t>HERRINGTON THOR</t>
  </si>
  <si>
    <t>FELVER TIA</t>
  </si>
  <si>
    <t>MEEKS ZACHARIAH</t>
  </si>
  <si>
    <t>FILBERG FREDERICK</t>
  </si>
  <si>
    <t>SMITH RUBY</t>
  </si>
  <si>
    <t>GREEN WAVE COMPUTER RECYC</t>
  </si>
  <si>
    <t>PRATER DIANA</t>
  </si>
  <si>
    <t>COLE DONNA</t>
  </si>
  <si>
    <t>HENSON JODY</t>
  </si>
  <si>
    <t>MORALES STACY</t>
  </si>
  <si>
    <t>MOTLEY ALEXUS</t>
  </si>
  <si>
    <t>LONG ANGELA</t>
  </si>
  <si>
    <t>WOLFGANG CHARLES</t>
  </si>
  <si>
    <t>TELLEZ CORY</t>
  </si>
  <si>
    <t>STALEY DESTINY</t>
  </si>
  <si>
    <t>SHARMA DEVENDER</t>
  </si>
  <si>
    <t>LAMAN JESSICA</t>
  </si>
  <si>
    <t>DUNKLEE KEVIN</t>
  </si>
  <si>
    <t>JOHNSON MARY</t>
  </si>
  <si>
    <t>SALSBURY MICAH</t>
  </si>
  <si>
    <t>HARVEY MORGAN</t>
  </si>
  <si>
    <t xml:space="preserve">FREY REBEKAH </t>
  </si>
  <si>
    <t>YOUNG RENAE</t>
  </si>
  <si>
    <t>FERGUSON ROBERT</t>
  </si>
  <si>
    <t>ASHEFELTER SETH</t>
  </si>
  <si>
    <t>COMBS STACIA</t>
  </si>
  <si>
    <t>INGRAM TANIKA</t>
  </si>
  <si>
    <t>CAUDILL TIM</t>
  </si>
  <si>
    <t>WOODS TIMOTHY</t>
  </si>
  <si>
    <t xml:space="preserve">COTTERMAN KRISTIE </t>
  </si>
  <si>
    <t>ROBERTSON ROBERT</t>
  </si>
  <si>
    <t>ANDREWS LINDA</t>
  </si>
  <si>
    <t>KNERR KRYSTINA</t>
  </si>
  <si>
    <t xml:space="preserve">FARLER SAMANTHA </t>
  </si>
  <si>
    <t>ROEBRTS AMANDA</t>
  </si>
  <si>
    <t>DENSON ADRIANIA</t>
  </si>
  <si>
    <t>PLAUGHER ANNABELL</t>
  </si>
  <si>
    <t>SIZEMORE AUSTIN</t>
  </si>
  <si>
    <t>JOHNSON BETTY</t>
  </si>
  <si>
    <t>BUSH BRITTANY</t>
  </si>
  <si>
    <t xml:space="preserve">INGRAM CASSIA </t>
  </si>
  <si>
    <t>REFEITT DALE</t>
  </si>
  <si>
    <t>OVERLEY DECCOTA</t>
  </si>
  <si>
    <t>ELLIOTT EARNICO</t>
  </si>
  <si>
    <t>DRAKE ERIC</t>
  </si>
  <si>
    <t>WEHRLY HEATHER</t>
  </si>
  <si>
    <t>LUCAS JAMES</t>
  </si>
  <si>
    <t>CURRY JOHN</t>
  </si>
  <si>
    <t>HICKS KATHY</t>
  </si>
  <si>
    <t xml:space="preserve">AGLER KENZIE </t>
  </si>
  <si>
    <t xml:space="preserve">HAYHURST KRISTIE </t>
  </si>
  <si>
    <t>IRELAND LACIE</t>
  </si>
  <si>
    <t>MCGUIRE LORI</t>
  </si>
  <si>
    <t>SPENCE MEOSHA</t>
  </si>
  <si>
    <t>HUNT ROBERT</t>
  </si>
  <si>
    <t>SMITH SUSAN</t>
  </si>
  <si>
    <t>MCCLAREN TYLER</t>
  </si>
  <si>
    <t xml:space="preserve">SIMPSON YANOICA </t>
  </si>
  <si>
    <t>BARRY CHRISTOPHER</t>
  </si>
  <si>
    <t>HIPSHER EMILY</t>
  </si>
  <si>
    <t>WARD GREGORY</t>
  </si>
  <si>
    <t>HUTCHINSON JACINDA</t>
  </si>
  <si>
    <t>LONGBRAKE KARAN</t>
  </si>
  <si>
    <t>ESTES KATINA</t>
  </si>
  <si>
    <t>MOORE KEVIN</t>
  </si>
  <si>
    <t>BIGELOW LISA</t>
  </si>
  <si>
    <t>SWICKRATH MELISSA</t>
  </si>
  <si>
    <t>EVERSOLE SCOTT</t>
  </si>
  <si>
    <t>JOHNSON TAMMY</t>
  </si>
  <si>
    <t xml:space="preserve">BRYAN CHRISTINA </t>
  </si>
  <si>
    <t>SPURLIN MELISSA</t>
  </si>
  <si>
    <t>JOHSNON GAIL</t>
  </si>
  <si>
    <t xml:space="preserve">PROBATE </t>
  </si>
  <si>
    <t>These funds will be retained for 1 year then paid out to the County Wide Land Bank</t>
  </si>
  <si>
    <t>These funds will be retained for 3 years then paid out to the County Wide Land Bank</t>
  </si>
  <si>
    <t>GRAY JOANNE</t>
  </si>
  <si>
    <t>BROWN ALYSSA</t>
  </si>
  <si>
    <t>ANDERSON CONNIE</t>
  </si>
  <si>
    <t>BUTTRAM DIVINA</t>
  </si>
  <si>
    <t xml:space="preserve">WHITNEY ELIZABETH </t>
  </si>
  <si>
    <t>STARK MARILYN</t>
  </si>
  <si>
    <t>SILBAUGH JR RONALD</t>
  </si>
  <si>
    <t>NORTHWESTERN OHIO SECURI</t>
  </si>
  <si>
    <t>FARLER SAMANTHA</t>
  </si>
  <si>
    <t>WHITE WILLIAM</t>
  </si>
  <si>
    <t>WRIGHT ALTOVISE</t>
  </si>
  <si>
    <t xml:space="preserve">BOS-ODC OFFICE PRODUCTS, </t>
  </si>
  <si>
    <t>SHEETER IAN</t>
  </si>
  <si>
    <t>HALL KATHLEEN</t>
  </si>
  <si>
    <t xml:space="preserve">LITTLE STACIE </t>
  </si>
  <si>
    <t>JONES-CLARK FUNERAL HOME</t>
  </si>
  <si>
    <t>REPUBLIC SERVICES</t>
  </si>
  <si>
    <t xml:space="preserve">JACKSON JERIN </t>
  </si>
  <si>
    <t>NUNES ASHLEY</t>
  </si>
  <si>
    <t>SMITH LATIVA</t>
  </si>
  <si>
    <t>BROWN MIKASHIA</t>
  </si>
  <si>
    <t>HANES SARAH</t>
  </si>
  <si>
    <t>HARTER SHANNON</t>
  </si>
  <si>
    <t xml:space="preserve">COMMUNITY DENTAL REALTY L </t>
  </si>
  <si>
    <t>CLEVENGER DANIEL</t>
  </si>
  <si>
    <t>BULLOCK SAMANTHA</t>
  </si>
  <si>
    <t>TREASURER OF STATE</t>
  </si>
  <si>
    <t>WHITE AALIYAH</t>
  </si>
  <si>
    <t>CORBET ADAM</t>
  </si>
  <si>
    <t>FREEMAN ALIAH</t>
  </si>
  <si>
    <t>GIBSON CAROLYN</t>
  </si>
  <si>
    <t>HARMON DALE</t>
  </si>
  <si>
    <t>BLAKE DONNA</t>
  </si>
  <si>
    <t>YOUNG ERICA</t>
  </si>
  <si>
    <t>DECENA JACOB</t>
  </si>
  <si>
    <t>WHISTENTON JAVEON</t>
  </si>
  <si>
    <t>OWENS KIARA</t>
  </si>
  <si>
    <t>THOMPSON LARRY</t>
  </si>
  <si>
    <t>DRAY LOGAN</t>
  </si>
  <si>
    <t>BARROWS MAKENZIE</t>
  </si>
  <si>
    <t>SCHREIBER MARTHA</t>
  </si>
  <si>
    <t>HULLINGER ROSE</t>
  </si>
  <si>
    <t>COWEN SAMANTHA</t>
  </si>
  <si>
    <t>GABRIEL YUDITH</t>
  </si>
  <si>
    <t>HILL CODY</t>
  </si>
  <si>
    <t>CROUSE RANDALL</t>
  </si>
  <si>
    <t>AERATION SEPTIC, INC</t>
  </si>
  <si>
    <t>SKIP-LINE, LLC</t>
  </si>
  <si>
    <t>FISHER MITCHEL</t>
  </si>
  <si>
    <t>THE POWELL COMPANY, LTD</t>
  </si>
  <si>
    <t>JAMES A RHODES STATE COLLEGE</t>
  </si>
  <si>
    <t>KERNS CONNIE</t>
  </si>
  <si>
    <t>QUERRY DANE</t>
  </si>
  <si>
    <t>BOB EVANS FARM</t>
  </si>
  <si>
    <t>STRAYER CARYN</t>
  </si>
  <si>
    <t xml:space="preserve">DIXON AALIYAH </t>
  </si>
  <si>
    <t>ANDERSON ALANDRIA</t>
  </si>
  <si>
    <t>ROZNOWSKI ALYSON</t>
  </si>
  <si>
    <t>KITZMILLER BRANDON</t>
  </si>
  <si>
    <t>BIRCHFIELD BRIANNA</t>
  </si>
  <si>
    <t>INGRAM CASSIA</t>
  </si>
  <si>
    <t xml:space="preserve">AUSTIN CHRISTINA </t>
  </si>
  <si>
    <t>HOLTHOUSE CHRISTINA</t>
  </si>
  <si>
    <t>AUSTIN COLIN</t>
  </si>
  <si>
    <t>COWAN CORY</t>
  </si>
  <si>
    <t>ADILSON FONSECA</t>
  </si>
  <si>
    <t>ZIMMERMAN GARY</t>
  </si>
  <si>
    <t>TROYER ISAAC</t>
  </si>
  <si>
    <t>HYDE JAMES</t>
  </si>
  <si>
    <t>NEWTON JARVIS</t>
  </si>
  <si>
    <t>THOMAS JENNY</t>
  </si>
  <si>
    <t>DUNNING JILL</t>
  </si>
  <si>
    <t>WIECHART JOEL</t>
  </si>
  <si>
    <t>JENNINGS LATOSHA</t>
  </si>
  <si>
    <t>SHORT LORI</t>
  </si>
  <si>
    <t xml:space="preserve">STANSBERRY MANDIE </t>
  </si>
  <si>
    <t>HOUSTON MARQUEL</t>
  </si>
  <si>
    <t>SANCHEZ MASON</t>
  </si>
  <si>
    <t>DOWNTON MICHAEL</t>
  </si>
  <si>
    <t xml:space="preserve">PTL C CHRISTIAN </t>
  </si>
  <si>
    <t>WILLIAMS RASHONDA</t>
  </si>
  <si>
    <t>COLLINS RAVON</t>
  </si>
  <si>
    <t>DENNARD SANTRICE</t>
  </si>
  <si>
    <t>COOPER SHAELYN</t>
  </si>
  <si>
    <t>KITCHEN SHANNON</t>
  </si>
  <si>
    <t xml:space="preserve">VOLLATH THOMAS </t>
  </si>
  <si>
    <t>TRUESDALE CURTIS</t>
  </si>
  <si>
    <t xml:space="preserve">LEY  MICHAEL </t>
  </si>
  <si>
    <t>FIRST MISSIONARY CHURCH OF</t>
  </si>
  <si>
    <t>YES WE CAN COMMUNITY HOME</t>
  </si>
  <si>
    <t>MENARD INC</t>
  </si>
  <si>
    <t>PRENGER BRANDON</t>
  </si>
  <si>
    <t xml:space="preserve">SMITH MATTHEW </t>
  </si>
  <si>
    <t>RODRIGQUEZ ALEXIS</t>
  </si>
  <si>
    <t>GRUBB AMBER</t>
  </si>
  <si>
    <t>WILSON ASIA</t>
  </si>
  <si>
    <t>MONTGOMERY BRANDON</t>
  </si>
  <si>
    <t>BRUMEY CHEROKEE</t>
  </si>
  <si>
    <t>KUHNS DEVIN</t>
  </si>
  <si>
    <t xml:space="preserve">PARIS ELIZABETH </t>
  </si>
  <si>
    <t>HOLLIDAY JAYDEN</t>
  </si>
  <si>
    <t>SANDERS JORDAN</t>
  </si>
  <si>
    <t>FLORENCE KEOUSHA</t>
  </si>
  <si>
    <t>DURAN LENZEY</t>
  </si>
  <si>
    <t>JONES MEGAN</t>
  </si>
  <si>
    <t>JOHNSON MEKAYLA</t>
  </si>
  <si>
    <t>DURST MERCEDES</t>
  </si>
  <si>
    <t xml:space="preserve">CHRISTIAN PTL C </t>
  </si>
  <si>
    <t>COX RICHARD</t>
  </si>
  <si>
    <t xml:space="preserve">UNRUH SCHUYLER </t>
  </si>
  <si>
    <t>SANDY STEPHANIE</t>
  </si>
  <si>
    <t xml:space="preserve">WILSON TANEA </t>
  </si>
  <si>
    <t>DOTSON TIMOTHY</t>
  </si>
  <si>
    <t>JONES TIRRELL</t>
  </si>
  <si>
    <t xml:space="preserve">MILLA TWILA </t>
  </si>
  <si>
    <t>REED WHITNEY</t>
  </si>
  <si>
    <t>MCNEAL ZACARIEUS</t>
  </si>
  <si>
    <t>GILBREATH JOSHUA</t>
  </si>
  <si>
    <t>BATES LISA</t>
  </si>
  <si>
    <t>SHAFFER AUBREE</t>
  </si>
  <si>
    <t>AMSPAUGH GENE M</t>
  </si>
  <si>
    <t>WRIGHT KENNEDY</t>
  </si>
  <si>
    <t>ROSS AMANDA</t>
  </si>
  <si>
    <t>SMITH AMANDA</t>
  </si>
  <si>
    <t>FRESE CHEYENNE</t>
  </si>
  <si>
    <t>HAMPTON CHRISTOPHER</t>
  </si>
  <si>
    <t>HADDING CODY</t>
  </si>
  <si>
    <t>ROESSLER DALTON</t>
  </si>
  <si>
    <t>SEWELL DAVID</t>
  </si>
  <si>
    <t>LONG DESIREE</t>
  </si>
  <si>
    <t>BIERY DYLAN</t>
  </si>
  <si>
    <t>COMMONS JENNIFER</t>
  </si>
  <si>
    <t>HADDING JESSICA</t>
  </si>
  <si>
    <t>HUNT JESSICA</t>
  </si>
  <si>
    <t>LYLE JOSHUA</t>
  </si>
  <si>
    <t>COTRELL KAELIN</t>
  </si>
  <si>
    <t>MCCLURE KAYLA</t>
  </si>
  <si>
    <t>CHARLES KAYLYNN</t>
  </si>
  <si>
    <t>LOAR MELISSA</t>
  </si>
  <si>
    <t>RIGGENBACH NATASHA</t>
  </si>
  <si>
    <t>CANNON NYLA</t>
  </si>
  <si>
    <t>GLASCO PAM</t>
  </si>
  <si>
    <t>HUMPHREY STERLING</t>
  </si>
  <si>
    <t>BELTZ TEARRA</t>
  </si>
  <si>
    <t>RAGLAND TERRIELL</t>
  </si>
  <si>
    <t>FRAZIER TODD</t>
  </si>
  <si>
    <t>FOLK TORI</t>
  </si>
  <si>
    <t>FRANKLIN TORRALE</t>
  </si>
  <si>
    <t>MARTINEZ CARLOS L</t>
  </si>
  <si>
    <t>SIMMONS JAMES R</t>
  </si>
  <si>
    <t>MOLASKI JOLENE M</t>
  </si>
  <si>
    <t xml:space="preserve">FISHER DONALD </t>
  </si>
  <si>
    <t>RICHLAND TOWNSHIP</t>
  </si>
  <si>
    <t>HUFFMAN RACHEL</t>
  </si>
  <si>
    <t>STONER BENJAMIN</t>
  </si>
  <si>
    <t>WILSON NICOLE</t>
  </si>
  <si>
    <t>TISDALE ROSEY</t>
  </si>
  <si>
    <t>KEEPING KIDS SAFE, INC</t>
  </si>
  <si>
    <t>LABOR LAW CENTER INC</t>
  </si>
  <si>
    <t>CASKEY AARON</t>
  </si>
  <si>
    <t>HOLLIDAY ADAM</t>
  </si>
  <si>
    <t>SIEFER ALEX</t>
  </si>
  <si>
    <t>RODRIGUEZ ALEXIS</t>
  </si>
  <si>
    <t>BRENNER ASHLEY</t>
  </si>
  <si>
    <t>THOMAS ASHLEY</t>
  </si>
  <si>
    <t>THAYER BENJAMIN</t>
  </si>
  <si>
    <t>BUCKLEY BILLY</t>
  </si>
  <si>
    <t>SCHROEDER BRENDA</t>
  </si>
  <si>
    <t>ORENGO DESIREE</t>
  </si>
  <si>
    <t>BROWN DIESHA</t>
  </si>
  <si>
    <t>KNUCKLES FELICIA</t>
  </si>
  <si>
    <t>REYNOLDS JASON</t>
  </si>
  <si>
    <t xml:space="preserve">LOPEZ JAZLENE </t>
  </si>
  <si>
    <t>LATSON JESSE</t>
  </si>
  <si>
    <t>ANGLEMYER JESSICA</t>
  </si>
  <si>
    <t>LONG JOEL</t>
  </si>
  <si>
    <t>MONTGOMERY KAMERON</t>
  </si>
  <si>
    <t>KEELING KAREN</t>
  </si>
  <si>
    <t>WESSELL MORGAN</t>
  </si>
  <si>
    <t>TOMASI ROBERT JR</t>
  </si>
  <si>
    <t>HAYES SARAH</t>
  </si>
  <si>
    <t xml:space="preserve">WEBB STEVEN </t>
  </si>
  <si>
    <t>HOLBROOK TAMMY</t>
  </si>
  <si>
    <t>RICKS VINCENT</t>
  </si>
  <si>
    <t>BONNELL CONSTANCE</t>
  </si>
  <si>
    <t>BROWN DWAYNE</t>
  </si>
  <si>
    <t>HOEHN JASON</t>
  </si>
  <si>
    <t>MARTZ JEROMIE</t>
  </si>
  <si>
    <t>MONEY JOSEPH</t>
  </si>
  <si>
    <t>HONIGFORD THOMAS</t>
  </si>
  <si>
    <t>MILLER MARGIE I</t>
  </si>
  <si>
    <t>FOP #21</t>
  </si>
  <si>
    <t>GROSS TERRY AND DIANA</t>
  </si>
  <si>
    <t>RIGALI MORGAN K</t>
  </si>
  <si>
    <t>WILLIAMSON CARRIE B</t>
  </si>
  <si>
    <t>THOMPSON ELIZABETH A</t>
  </si>
  <si>
    <t>SMITH GRACE L</t>
  </si>
  <si>
    <t>RIESTENBERG JANET</t>
  </si>
  <si>
    <t>RICE JOHN T</t>
  </si>
  <si>
    <t>RICKER JOYCE</t>
  </si>
  <si>
    <t>STEDKE KATHY A</t>
  </si>
  <si>
    <t>TAYLOR SHANA D</t>
  </si>
  <si>
    <t>METHENEY ALANA K</t>
  </si>
  <si>
    <t>MCBRIDE EMILY G</t>
  </si>
  <si>
    <t>DLEY PERRIN JACQUELINE L</t>
  </si>
  <si>
    <t>HATTERY JULIE A</t>
  </si>
  <si>
    <t>MITCHELL LATASHA L</t>
  </si>
  <si>
    <t>ORR LINDSAY J</t>
  </si>
  <si>
    <t>MILLER MARK A</t>
  </si>
  <si>
    <t>LONG MICHELLE R</t>
  </si>
  <si>
    <t>CAGE SONYA L</t>
  </si>
  <si>
    <t>ANGELSENSE INC</t>
  </si>
  <si>
    <t>ALLEN EAST COMMUNITY CENTER</t>
  </si>
  <si>
    <t>JMC INVESTMENT GROUP</t>
  </si>
  <si>
    <t>STURGEON ASHLEY</t>
  </si>
  <si>
    <t>BEGGS BARBARA</t>
  </si>
  <si>
    <t>CUMBEE BRANTLEY</t>
  </si>
  <si>
    <t>FEDELE BRITTANY</t>
  </si>
  <si>
    <t>GEORGE CHERYL</t>
  </si>
  <si>
    <t>HATTON CIERA</t>
  </si>
  <si>
    <t>OPPERMAN COLIN</t>
  </si>
  <si>
    <t>HATTON DEBORAH</t>
  </si>
  <si>
    <t>FUELLING DINAH</t>
  </si>
  <si>
    <t>HOBBS ESSINDA</t>
  </si>
  <si>
    <t>NEAL HALEY</t>
  </si>
  <si>
    <t>PROPST HARLI</t>
  </si>
  <si>
    <t>FEIT ISAAC</t>
  </si>
  <si>
    <t>GEIB JASON</t>
  </si>
  <si>
    <t>PRICE JEREMY</t>
  </si>
  <si>
    <t>MILLER JORDAN</t>
  </si>
  <si>
    <t>ADOUJAOUDE JOY</t>
  </si>
  <si>
    <t>THOMPSON KELLY</t>
  </si>
  <si>
    <t>ALEXANDER MEGAN</t>
  </si>
  <si>
    <t>OFFICER SHAFER</t>
  </si>
  <si>
    <t>SARGENT SARAH</t>
  </si>
  <si>
    <t>HALL THERESA</t>
  </si>
  <si>
    <t xml:space="preserve">JONES TIRRELL </t>
  </si>
  <si>
    <t>MILIGAN TOBY</t>
  </si>
  <si>
    <t>HATTON TOMMY</t>
  </si>
  <si>
    <t>MONEY TROY</t>
  </si>
  <si>
    <t>CASEY ZETH</t>
  </si>
  <si>
    <t>CR 2007-ES-34</t>
  </si>
  <si>
    <t>CR2007ES34</t>
  </si>
  <si>
    <t>WHITE JR TIMOTHY N</t>
  </si>
  <si>
    <t>CR 2008-ES-126</t>
  </si>
  <si>
    <t>CR2008ES126</t>
  </si>
  <si>
    <t>SABATURSKI CHRISTINE (ET AL.)</t>
  </si>
  <si>
    <t>CV20180516</t>
  </si>
  <si>
    <t>BROCK CHELSEA</t>
  </si>
  <si>
    <t>LIBERTY MUTUAL INSURANCE COMPANY</t>
  </si>
  <si>
    <t>FROST BROWN TODD LLC</t>
  </si>
  <si>
    <t>BISS FRED</t>
  </si>
  <si>
    <t>OHIO DEPT OF TAXATION</t>
  </si>
  <si>
    <t>MATTESON DAVID</t>
  </si>
  <si>
    <t>DUGGAN MICHAEL</t>
  </si>
  <si>
    <t>ALLEN WHITNEY</t>
  </si>
  <si>
    <t>LAMBERT MICHELLE</t>
  </si>
  <si>
    <t>THE HANOVER INSURANCE GROUP</t>
  </si>
  <si>
    <t>GATEWAY</t>
  </si>
  <si>
    <t>HENNON BRYON</t>
  </si>
  <si>
    <t>WOOD DAVID &amp; HELEN</t>
  </si>
  <si>
    <t>BROWN WILLIAM NEAL</t>
  </si>
  <si>
    <t>FEATHERSTONE JAMES</t>
  </si>
  <si>
    <t>TATE LYMON J</t>
  </si>
  <si>
    <t>SLAYTON JULIA M</t>
  </si>
  <si>
    <t>WILLIAMS LEXUS Q</t>
  </si>
  <si>
    <t>SCHEER GREEN &amp; BURKE CO LPA</t>
  </si>
  <si>
    <t>SCHWEITZER ERICA M</t>
  </si>
  <si>
    <t>JORDAN SEAN</t>
  </si>
  <si>
    <t>GODSEY KANEKA</t>
  </si>
  <si>
    <t>BAKER ROBERT</t>
  </si>
  <si>
    <t>CLAYTON KAVARIS J</t>
  </si>
  <si>
    <t>BALL ANTHONY DALE</t>
  </si>
  <si>
    <t>HAWK SUSAN</t>
  </si>
  <si>
    <t>ALLEN SHLENDA L</t>
  </si>
  <si>
    <t>TPS ENTERPRISES</t>
  </si>
  <si>
    <t>TRUJILLO THERESA MARIE</t>
  </si>
  <si>
    <t>BURGET BARBARA</t>
  </si>
  <si>
    <t>CIRCLE K</t>
  </si>
  <si>
    <t>STOTTS LAW OFFICE</t>
  </si>
  <si>
    <t>CUNNINGHAM MATTHEW A</t>
  </si>
  <si>
    <t>MOSLEY HEATHER</t>
  </si>
  <si>
    <t>BROWN RACHEL M</t>
  </si>
  <si>
    <t>LIMA MEMORIAL HEALTH SYSTEMS</t>
  </si>
  <si>
    <t>HAHN LOESER &amp; PARKS LLP</t>
  </si>
  <si>
    <t>HIXENBAUGH CHRIS</t>
  </si>
  <si>
    <t>COURTNEY ESTATE OF DAVID</t>
  </si>
  <si>
    <t>REIMER LAW CO</t>
  </si>
  <si>
    <t>SECURITY TITLE GUARANTEE CORP OF BALTIMORE</t>
  </si>
  <si>
    <t>FARMER LINDA BENEFICIARY OF ESTATE OF KATHLEEN FLORY</t>
  </si>
  <si>
    <t>DR 20190290</t>
  </si>
  <si>
    <t>CV 20190228</t>
  </si>
  <si>
    <t>CV 20180464</t>
  </si>
  <si>
    <t>CR 20090153</t>
  </si>
  <si>
    <t>CR 20110214</t>
  </si>
  <si>
    <t>CR 20080335</t>
  </si>
  <si>
    <t>CR 99070213</t>
  </si>
  <si>
    <t>CR 20160480</t>
  </si>
  <si>
    <t>CR 20140186</t>
  </si>
  <si>
    <t>CV 20180358</t>
  </si>
  <si>
    <t>CR 20030484</t>
  </si>
  <si>
    <t>CR 20140291</t>
  </si>
  <si>
    <t>CR 20120053</t>
  </si>
  <si>
    <t>CR 20090076</t>
  </si>
  <si>
    <t>CR 20130364</t>
  </si>
  <si>
    <t>CR 20190343</t>
  </si>
  <si>
    <t>CR 20200106</t>
  </si>
  <si>
    <t>CR 20180414</t>
  </si>
  <si>
    <t>CR 20180174</t>
  </si>
  <si>
    <t>CV 20200007</t>
  </si>
  <si>
    <t>CR 20180204</t>
  </si>
  <si>
    <t>CR 20180525</t>
  </si>
  <si>
    <t>CR 20190231</t>
  </si>
  <si>
    <t>DR 20200064</t>
  </si>
  <si>
    <t>DR 20200033</t>
  </si>
  <si>
    <t>DR 20200090</t>
  </si>
  <si>
    <t>DR 20120039</t>
  </si>
  <si>
    <t>CR 20130454</t>
  </si>
  <si>
    <t>CR 20190509</t>
  </si>
  <si>
    <t>DR 20200051</t>
  </si>
  <si>
    <t>DR 20200194</t>
  </si>
  <si>
    <t>CR 20150442</t>
  </si>
  <si>
    <t>CR 20180399</t>
  </si>
  <si>
    <t>DR 20200080</t>
  </si>
  <si>
    <t>DR 20200137</t>
  </si>
  <si>
    <t>CR 20040009</t>
  </si>
  <si>
    <t>CRSLD 20090229</t>
  </si>
  <si>
    <t>CV 20190515</t>
  </si>
  <si>
    <t>CV 20200329</t>
  </si>
  <si>
    <t>CR 20190177</t>
  </si>
  <si>
    <t>CV 20190231</t>
  </si>
  <si>
    <t>CR 20070107</t>
  </si>
  <si>
    <t>CUYAHOGA COUNTY SHERIFFS DEPARTMENT</t>
  </si>
  <si>
    <t>CREIGHTON CARROLL R</t>
  </si>
  <si>
    <t>MOENING MEGAN</t>
  </si>
  <si>
    <t>MCLAURINE NEKHIRA LAJOYCE</t>
  </si>
  <si>
    <t>2010 JP 10796</t>
  </si>
  <si>
    <t>2019 JS 36429</t>
  </si>
  <si>
    <t>2018 JP 12881</t>
  </si>
  <si>
    <t>2019 JS 35840</t>
  </si>
  <si>
    <t>WILLIAMS BETTY ANN (ET AL.)</t>
  </si>
  <si>
    <t>CV20190480</t>
  </si>
  <si>
    <t>PRITCHETT TAVONNA (ET AL.)</t>
  </si>
  <si>
    <t>CV2021 0219</t>
  </si>
  <si>
    <t xml:space="preserve">ALLEN COUNTY FIRE CHIEF'S </t>
  </si>
  <si>
    <t>SIMIK-VANMETER JOHN</t>
  </si>
  <si>
    <t>OUSLEY LOUVON</t>
  </si>
  <si>
    <t>GORDON AARON</t>
  </si>
  <si>
    <t>EICKHOLT ALI</t>
  </si>
  <si>
    <t xml:space="preserve">EWING ASHLEY </t>
  </si>
  <si>
    <t>ALLEN BRANDON</t>
  </si>
  <si>
    <t xml:space="preserve">GROSS BRANDY </t>
  </si>
  <si>
    <t>MONEY BRENDA</t>
  </si>
  <si>
    <t>MINJAREZ CHRISTIAN</t>
  </si>
  <si>
    <t>ARROYO COLE</t>
  </si>
  <si>
    <t>MCGILL CRYSTAL</t>
  </si>
  <si>
    <t>HOLBROOK DEVON</t>
  </si>
  <si>
    <t>STRATTON JACOB</t>
  </si>
  <si>
    <t>CUSTER JADEN</t>
  </si>
  <si>
    <t>WILLIAMSON JANAE</t>
  </si>
  <si>
    <t xml:space="preserve">ANDERSON JAWAN </t>
  </si>
  <si>
    <t>GLICK JENNIFER</t>
  </si>
  <si>
    <t xml:space="preserve">FRITTS JOSEPH </t>
  </si>
  <si>
    <t>BRAXTON LORETTA</t>
  </si>
  <si>
    <t>SCHREIBER MOLLY</t>
  </si>
  <si>
    <t>LEUGERS PETER</t>
  </si>
  <si>
    <t>CARDER REBECCA</t>
  </si>
  <si>
    <t xml:space="preserve">BURTCHIN STEVE </t>
  </si>
  <si>
    <t xml:space="preserve">LAUCK TAYA </t>
  </si>
  <si>
    <t xml:space="preserve">GREEN TONY </t>
  </si>
  <si>
    <t>ARRICK TYLEE N</t>
  </si>
  <si>
    <t>GROSS VICKI</t>
  </si>
  <si>
    <t>YEARRELL WILLIAM</t>
  </si>
  <si>
    <t xml:space="preserve">GERMANN ZANE </t>
  </si>
  <si>
    <t>GOULD HANNAH LEIGH</t>
  </si>
  <si>
    <t xml:space="preserve">TESTER LORI T </t>
  </si>
  <si>
    <t>WILLIAMS LADENNA</t>
  </si>
  <si>
    <t>PAYROLL CHECKS</t>
  </si>
  <si>
    <t xml:space="preserve">OSTENDORF STEPHEN </t>
  </si>
  <si>
    <t>RED RIVER SPECIALTIES, IN</t>
  </si>
  <si>
    <t xml:space="preserve">SOLLARS JACLYN S </t>
  </si>
  <si>
    <t xml:space="preserve">KING JORDAN R </t>
  </si>
  <si>
    <t>SLUSHER AARON</t>
  </si>
  <si>
    <t xml:space="preserve">WILLIAMSON AMBER </t>
  </si>
  <si>
    <t>MERSCHMAN ANDREW</t>
  </si>
  <si>
    <t>SNIDER BRANDON</t>
  </si>
  <si>
    <t>GILBERT BRENDA</t>
  </si>
  <si>
    <t>GOOD CHAD</t>
  </si>
  <si>
    <t>MCCOY CIARA</t>
  </si>
  <si>
    <t>FISHER DAWNISHA</t>
  </si>
  <si>
    <t>BROWN DEBRA</t>
  </si>
  <si>
    <t>LARRY DEBRA</t>
  </si>
  <si>
    <t>WILSON DEQUAISHA</t>
  </si>
  <si>
    <t>REYNOLDS DESTINEY</t>
  </si>
  <si>
    <t>POPPLEMAN DUSTIN</t>
  </si>
  <si>
    <t>STRATTON HEATHER</t>
  </si>
  <si>
    <t>ZERANTE JAMES</t>
  </si>
  <si>
    <t xml:space="preserve">FISHER JANEE </t>
  </si>
  <si>
    <t>LONG JANICE</t>
  </si>
  <si>
    <t xml:space="preserve">BATTLE JOSELYN </t>
  </si>
  <si>
    <t>CARDER KAMERA</t>
  </si>
  <si>
    <t>TRUMAN KAYLA</t>
  </si>
  <si>
    <t>SULLIVAN MARCUS</t>
  </si>
  <si>
    <t>LOTT MARIANNE</t>
  </si>
  <si>
    <t xml:space="preserve">PRUITT MICHAEL </t>
  </si>
  <si>
    <t>BROWN MICHAEL</t>
  </si>
  <si>
    <t>POLING MORGAN</t>
  </si>
  <si>
    <t xml:space="preserve">OFF C SHAEFFER </t>
  </si>
  <si>
    <t>PTL D FRANCIS</t>
  </si>
  <si>
    <t>ROZELL REBECCA</t>
  </si>
  <si>
    <t xml:space="preserve">RONEY SHANE </t>
  </si>
  <si>
    <t>RODENBERGER STEVEN</t>
  </si>
  <si>
    <t>BURNS WILMA</t>
  </si>
  <si>
    <t>SHEARER TRACY L</t>
  </si>
  <si>
    <t>HUGHES ALEC</t>
  </si>
  <si>
    <t>VERMEER MID ATLANTIC, LLC</t>
  </si>
  <si>
    <t>ROBERTS OLIVIA</t>
  </si>
  <si>
    <t>JENNINGS AARON</t>
  </si>
  <si>
    <t>KOHLER ABIGAIL</t>
  </si>
  <si>
    <t>LARUE APRIL</t>
  </si>
  <si>
    <t xml:space="preserve">BURDEN BEVERLY </t>
  </si>
  <si>
    <t>POTTER CHARLES</t>
  </si>
  <si>
    <t>WASH DARIUS</t>
  </si>
  <si>
    <t>SMITH DELISA</t>
  </si>
  <si>
    <t>STOODY DILLON</t>
  </si>
  <si>
    <t>DUNLAP FRANKLIN</t>
  </si>
  <si>
    <t>TOOMEY HAILEY</t>
  </si>
  <si>
    <t>CARTER HARRIET</t>
  </si>
  <si>
    <t>MARCHAL JOE</t>
  </si>
  <si>
    <t>SPRINGER JOHN</t>
  </si>
  <si>
    <t>DESENBERG JOSHUA</t>
  </si>
  <si>
    <t>MCWAY JOVAN</t>
  </si>
  <si>
    <t>BROOKS KENNETH</t>
  </si>
  <si>
    <t>GRAHAM KEVONTE</t>
  </si>
  <si>
    <t xml:space="preserve">DAVIS KIMBERLY </t>
  </si>
  <si>
    <t>ARNETT MELISSA</t>
  </si>
  <si>
    <t>BRYANT MICHAEL</t>
  </si>
  <si>
    <t xml:space="preserve">HENSLEY MIRACLE </t>
  </si>
  <si>
    <t>BROWN PAUL</t>
  </si>
  <si>
    <t>SMITH SAMANTHA</t>
  </si>
  <si>
    <t>HOLTEN SETH</t>
  </si>
  <si>
    <t xml:space="preserve">PARENT STEPHEN </t>
  </si>
  <si>
    <t>FITCH TRUMAN</t>
  </si>
  <si>
    <t>GEROUX XAVIER</t>
  </si>
  <si>
    <t>LEWIS HOLLY MICHELLE</t>
  </si>
  <si>
    <t>SMITH CRYSTAL J</t>
  </si>
  <si>
    <t xml:space="preserve">GREEN MERANDA </t>
  </si>
  <si>
    <t>MORRELL MANUFACTURING INC</t>
  </si>
  <si>
    <t xml:space="preserve">BAUMUNK COREL L </t>
  </si>
  <si>
    <t>TRIPLETT MANDY</t>
  </si>
  <si>
    <t>REAM RYAN M</t>
  </si>
  <si>
    <t xml:space="preserve">LAUCK ADAM P </t>
  </si>
  <si>
    <t>KELLEY MICHAEL B</t>
  </si>
  <si>
    <t>HEFFNER STEVEN D</t>
  </si>
  <si>
    <t>PRYOR ABRYANNA</t>
  </si>
  <si>
    <t xml:space="preserve">VACCARO ADRIAN </t>
  </si>
  <si>
    <t>DEIBEL AMBELRY</t>
  </si>
  <si>
    <t>MOORE ANGELICA</t>
  </si>
  <si>
    <t>HOWARD BRIAN</t>
  </si>
  <si>
    <t>JONES BRITTANY</t>
  </si>
  <si>
    <t xml:space="preserve">ALSPAUGH CALEB </t>
  </si>
  <si>
    <t>WILSON CYNTAYIA</t>
  </si>
  <si>
    <t>BINGHAM CYNTHIA</t>
  </si>
  <si>
    <t xml:space="preserve">SMTIH DANIEL </t>
  </si>
  <si>
    <t>EVERHART DEVONNE</t>
  </si>
  <si>
    <t xml:space="preserve">MCDONALD ELIZABETH </t>
  </si>
  <si>
    <t>AUSTIN JANIASHA</t>
  </si>
  <si>
    <t>WANNEMACHER JAYME</t>
  </si>
  <si>
    <t>SIMON JUSTIN</t>
  </si>
  <si>
    <t xml:space="preserve">STEELE KATIE </t>
  </si>
  <si>
    <t>MILLS KAYLA</t>
  </si>
  <si>
    <t>GODSEY KEALEANNA</t>
  </si>
  <si>
    <t>LASENBY KEIWAUN</t>
  </si>
  <si>
    <t xml:space="preserve">HARRIS KIMBERLY </t>
  </si>
  <si>
    <t>FOWLIS KRISTI</t>
  </si>
  <si>
    <t>CONLEY KRISTY</t>
  </si>
  <si>
    <t xml:space="preserve">BARNES KURTIS </t>
  </si>
  <si>
    <t>THOMPSON LASHEENA</t>
  </si>
  <si>
    <t>NORBECK LEIGHAN</t>
  </si>
  <si>
    <t>MILLER LEONE</t>
  </si>
  <si>
    <t xml:space="preserve">BATTLE MANDY </t>
  </si>
  <si>
    <t>MARTIN MELISSA</t>
  </si>
  <si>
    <t>OFFENBACHER MICHAEL</t>
  </si>
  <si>
    <t>MARTIN RANDALL</t>
  </si>
  <si>
    <t xml:space="preserve">ARMSTRONG REBECCA </t>
  </si>
  <si>
    <t>TELLEZ REBECCA</t>
  </si>
  <si>
    <t xml:space="preserve">DEWITT STACEY </t>
  </si>
  <si>
    <t>LAUCK TAYA</t>
  </si>
  <si>
    <t>PERKINS TIMOTHY</t>
  </si>
  <si>
    <t>YOUNGPETER SPENCER A</t>
  </si>
  <si>
    <t>MILLER DARREL F (UNKNOWN ESTATE OF…ET AL.)</t>
  </si>
  <si>
    <t>BAUMUNK HEATHER</t>
  </si>
  <si>
    <t xml:space="preserve">DANNER SAMANTHA </t>
  </si>
  <si>
    <t>BISHOP JENNIFER</t>
  </si>
  <si>
    <t>SIRNIK-VANMETER JOHN</t>
  </si>
  <si>
    <t>HEMINGER ANNETTE K</t>
  </si>
  <si>
    <t xml:space="preserve">RIDDLE CHARLES A </t>
  </si>
  <si>
    <t>KIRACOFE HEATHER</t>
  </si>
  <si>
    <t xml:space="preserve">SITES JEFFREY A </t>
  </si>
  <si>
    <t>BOYD JOEL E</t>
  </si>
  <si>
    <t xml:space="preserve">LEIENDECKER MATTHEW A </t>
  </si>
  <si>
    <t>WATSON MICHELLE L</t>
  </si>
  <si>
    <t xml:space="preserve">WALTER RACHEL Y </t>
  </si>
  <si>
    <t>MCFADDEN AMBER</t>
  </si>
  <si>
    <t>EWING ASHLEY</t>
  </si>
  <si>
    <t>VANGALIS ATHENA</t>
  </si>
  <si>
    <t>HAGER JR BENNY</t>
  </si>
  <si>
    <t>STEBLETON CHRISTIAN</t>
  </si>
  <si>
    <t>MCCOMAS CHRISTINE</t>
  </si>
  <si>
    <t>JENKINS CHRISTOPHER</t>
  </si>
  <si>
    <t>SPRY CLOEY</t>
  </si>
  <si>
    <t>PATTON CORY</t>
  </si>
  <si>
    <t>KIMES DANIEL</t>
  </si>
  <si>
    <t>SIEFKER DIANNE</t>
  </si>
  <si>
    <t>LEE HEATHER</t>
  </si>
  <si>
    <t>MAYES HONESTI</t>
  </si>
  <si>
    <t>MCCOMAS JR JAMES</t>
  </si>
  <si>
    <t>LAW JAREN</t>
  </si>
  <si>
    <t>SCHANKE JEREMIAH</t>
  </si>
  <si>
    <t>SEFFERNICK JOURNEY</t>
  </si>
  <si>
    <t>ROBERTS JULIE</t>
  </si>
  <si>
    <t>SUTTER JULIE</t>
  </si>
  <si>
    <t>MCKEE MARTEL</t>
  </si>
  <si>
    <t>GAY MAUDE</t>
  </si>
  <si>
    <t>REED MIRANDA</t>
  </si>
  <si>
    <t>PTL P GILSTRAP</t>
  </si>
  <si>
    <t>MCCOMAS RILEY</t>
  </si>
  <si>
    <t>EVANS TERENCE</t>
  </si>
  <si>
    <t>HAGER TRISHA</t>
  </si>
  <si>
    <t>NAME</t>
  </si>
  <si>
    <t>CHECK AMOUNT</t>
  </si>
  <si>
    <t>ORIG CHECK #</t>
  </si>
  <si>
    <t>ORIG CHECK DATE</t>
  </si>
  <si>
    <t>DEPARTMENT</t>
  </si>
  <si>
    <t>DESCRIPTION</t>
  </si>
  <si>
    <t>TREASURER NOTES</t>
  </si>
  <si>
    <t>COURT CASE #</t>
  </si>
  <si>
    <t>BATCH PAY-IN DATE</t>
  </si>
  <si>
    <t>These funds will be maintained for 5 years and then moved to the General Fund (can still be collected after 5 years from GF)</t>
  </si>
  <si>
    <t>HUFFMAN, MADISON</t>
  </si>
  <si>
    <t>JONES, CAROLYN S</t>
  </si>
  <si>
    <t>HOVER, HOWARD A</t>
  </si>
  <si>
    <t>HATTERY, JULIE A</t>
  </si>
  <si>
    <t>DEITERING, MARK T</t>
  </si>
  <si>
    <t>WATSON, MICHELLE L</t>
  </si>
  <si>
    <t>UPSHAW, MINNIE P</t>
  </si>
  <si>
    <t>BROWN, RYAN R</t>
  </si>
  <si>
    <t>LOOKER, THELMA R</t>
  </si>
  <si>
    <t>WILDER, BRANDI</t>
  </si>
  <si>
    <t>BAILEY'S EQUIPMENT &amp; APPA</t>
  </si>
  <si>
    <t>BAILEY, KRISSA</t>
  </si>
  <si>
    <t>ANDERSON, BENJAMIN D</t>
  </si>
  <si>
    <t>HOWARD, DENNIS W</t>
  </si>
  <si>
    <t>MILLER, GARY L</t>
  </si>
  <si>
    <t>LAMBERT, GWENDOLYN K</t>
  </si>
  <si>
    <t>STEPHENS, JAY J</t>
  </si>
  <si>
    <t>DALEY, JOSEPH</t>
  </si>
  <si>
    <t>BRIDGES, JOSHUA C</t>
  </si>
  <si>
    <t>JAMES, KENYA M</t>
  </si>
  <si>
    <t>GAUKIN, MELISSA A</t>
  </si>
  <si>
    <t>KIRACOFE, MELISSA L</t>
  </si>
  <si>
    <t>COOK, ROBERT R</t>
  </si>
  <si>
    <t>JOHNSON, ANGELA</t>
  </si>
  <si>
    <t>CARDER, C/O REBECCA</t>
  </si>
  <si>
    <t>STILES, CHERYL</t>
  </si>
  <si>
    <t>ADKINS, DAVID</t>
  </si>
  <si>
    <t>DEWHART, DELISA</t>
  </si>
  <si>
    <t>MCCARTHY, EDWARD</t>
  </si>
  <si>
    <t>NICHOLAS JR, JACKIE</t>
  </si>
  <si>
    <t>SMITH, JENNIFER</t>
  </si>
  <si>
    <t>HUGH, LISA</t>
  </si>
  <si>
    <t>WAGNER, MICHELLE</t>
  </si>
  <si>
    <t>GILSTRAP, PTL P</t>
  </si>
  <si>
    <t>FISHER, QUANISHA</t>
  </si>
  <si>
    <t>CARDER, REBECCA</t>
  </si>
  <si>
    <t>COUSIN, REGINALD</t>
  </si>
  <si>
    <t>HUDGINS, SHANTE</t>
  </si>
  <si>
    <t>JOHNSON, SHELBY</t>
  </si>
  <si>
    <t>DOWNHOUR, WENDY</t>
  </si>
  <si>
    <t>LEWIS, HOLLY MICHELLE</t>
  </si>
  <si>
    <t>DUBUQUE, STEPHANIE</t>
  </si>
  <si>
    <t>BASINGER, DANICA</t>
  </si>
  <si>
    <t>POWELL COMPANY INC</t>
  </si>
  <si>
    <t>BULLOCK, SAMANTHA</t>
  </si>
  <si>
    <t>FELDMAN, CAROL</t>
  </si>
  <si>
    <t>SCHIMMOELLER, KIMBERLY A</t>
  </si>
  <si>
    <t>JACKSON, CHARLES E</t>
  </si>
  <si>
    <t>GRIMM, DAVID C</t>
  </si>
  <si>
    <t>COWART, JESSIKA L</t>
  </si>
  <si>
    <t>MULLETT, JOYCE E</t>
  </si>
  <si>
    <t>WOLFORD, PATRICIA A</t>
  </si>
  <si>
    <t>GINTHER, PAUL D</t>
  </si>
  <si>
    <t>RAJASEKARAN, SURESH V</t>
  </si>
  <si>
    <t>JONES, TREVOR D</t>
  </si>
  <si>
    <t>RODRIGUEZ, AMANDA</t>
  </si>
  <si>
    <t>STOCKLIN, ASHTON</t>
  </si>
  <si>
    <t>VAGALIS, ATHEN</t>
  </si>
  <si>
    <t>WALKER, AUJENA</t>
  </si>
  <si>
    <t>SNIDER, BRANDON</t>
  </si>
  <si>
    <t>WAUGH, BRANDON</t>
  </si>
  <si>
    <t>ROMICK, BRAXTON</t>
  </si>
  <si>
    <t>RUSSELL, BROOKE</t>
  </si>
  <si>
    <t>MESNARD, CHAD</t>
  </si>
  <si>
    <t>PRATER, CHRISTINA</t>
  </si>
  <si>
    <t>LASENBY, DEBORAH</t>
  </si>
  <si>
    <t>SWARTZ, EMILY</t>
  </si>
  <si>
    <t>KOHORST, GERALD</t>
  </si>
  <si>
    <t>MATTHEWS, ICUIS</t>
  </si>
  <si>
    <t>O'NEILL, JACOB</t>
  </si>
  <si>
    <t>STRATTON, JAYCOB</t>
  </si>
  <si>
    <t>LIMKER, JORDAN</t>
  </si>
  <si>
    <t>BLAIR, LISETTE</t>
  </si>
  <si>
    <t>FRENCH, MCKENZIE</t>
  </si>
  <si>
    <t>MARR, MICHAEL</t>
  </si>
  <si>
    <t>VALKO, MIKE</t>
  </si>
  <si>
    <t>RUSSELL, NICOLE</t>
  </si>
  <si>
    <t>NEAL, OLIVIA</t>
  </si>
  <si>
    <t>WHITMORE, SAMUEL</t>
  </si>
  <si>
    <t>WHITE, SHALON</t>
  </si>
  <si>
    <t>CASTLEBERRY, START</t>
  </si>
  <si>
    <t>SCHROEDER, STUART</t>
  </si>
  <si>
    <t>HAMM, TAKEISHA</t>
  </si>
  <si>
    <t>STAPLETON, TIMOTHY</t>
  </si>
  <si>
    <t>MCGEE, TINZESTA</t>
  </si>
  <si>
    <t>TURNER, ZACHARY</t>
  </si>
  <si>
    <t>BANKS, JESSIE</t>
  </si>
  <si>
    <t>JOHNSON MICHAEL</t>
  </si>
  <si>
    <t>ESTATE OF NORMAN D JOHNSON - PAYABLE TO MICHAEL JOHNSON</t>
  </si>
  <si>
    <t>LAMAN RICHARD ALEN (ET AL.)</t>
  </si>
  <si>
    <t>CV2021 0168</t>
  </si>
  <si>
    <t>CV2018 0516</t>
  </si>
  <si>
    <t>CV2019 0480</t>
  </si>
  <si>
    <t>CV2022 0142</t>
  </si>
  <si>
    <t>CV20220142</t>
  </si>
  <si>
    <t>CV 20210168</t>
  </si>
  <si>
    <t>CV20210219</t>
  </si>
  <si>
    <t>FETTERS CANDES</t>
  </si>
  <si>
    <t>STATE OF OHIO</t>
  </si>
  <si>
    <t>TREASURER STATE OF OHIO</t>
  </si>
  <si>
    <t>BOEHLER MONICA</t>
  </si>
  <si>
    <t>JORDAN AMY J</t>
  </si>
  <si>
    <t>SHELLABERGER BENJAMIN J</t>
  </si>
  <si>
    <t>MILLER BRETTA C</t>
  </si>
  <si>
    <t>HODGES CAROLYN R</t>
  </si>
  <si>
    <t>ARNOLD CHARLES J</t>
  </si>
  <si>
    <t>MARK GREGORY A</t>
  </si>
  <si>
    <t>HUBBARD JAMES L</t>
  </si>
  <si>
    <t>HARRIS KRISTEN L</t>
  </si>
  <si>
    <t>PETERS NATALIE B</t>
  </si>
  <si>
    <t>CORWIN SARAH D</t>
  </si>
  <si>
    <t>BRATTON TRACIE N</t>
  </si>
  <si>
    <t>WALLACE ALICIA</t>
  </si>
  <si>
    <t>MENKE ARMELLA</t>
  </si>
  <si>
    <t>KENT AUBREY</t>
  </si>
  <si>
    <t>ELLING BOBBIE</t>
  </si>
  <si>
    <t>COFFMAN CHRISTINA</t>
  </si>
  <si>
    <t>BLAKELY CONNIE</t>
  </si>
  <si>
    <t>CHESBRO DANIEL</t>
  </si>
  <si>
    <t>MALIN-MATTIS DANIELLA</t>
  </si>
  <si>
    <t>SCHULTZ DAWN</t>
  </si>
  <si>
    <t>FALLS-GALES DEAUNA</t>
  </si>
  <si>
    <t>FULLER EMILY</t>
  </si>
  <si>
    <t>BREEDEN HALIE</t>
  </si>
  <si>
    <t>PICKLESIMER JALYN</t>
  </si>
  <si>
    <t>SMITH JAMES</t>
  </si>
  <si>
    <t>FARLER JAMMIE</t>
  </si>
  <si>
    <t>SIMPSON JAZMON</t>
  </si>
  <si>
    <t>BURDEN JOSHUA</t>
  </si>
  <si>
    <t>OLSZEWSKI JUSTON</t>
  </si>
  <si>
    <t>GRONAS KAYLEA</t>
  </si>
  <si>
    <t>NETHERTON KERMIT</t>
  </si>
  <si>
    <t>HOLLOWAY LADAISHA M</t>
  </si>
  <si>
    <t>HENSLEY LARRY</t>
  </si>
  <si>
    <t>HARTZELL MICHAEL</t>
  </si>
  <si>
    <t>LEWIS NAKIYA</t>
  </si>
  <si>
    <t>STEMEN NICHOLAS</t>
  </si>
  <si>
    <t>RIDENOUR PATRICIA</t>
  </si>
  <si>
    <t>DEAL PATRICK</t>
  </si>
  <si>
    <t>GIBSON SAMANTHA</t>
  </si>
  <si>
    <t>WHITMORE SAMUEL</t>
  </si>
  <si>
    <t>CLAIR VON</t>
  </si>
  <si>
    <t>HERSHBERGER WILLIAM</t>
  </si>
  <si>
    <t>HENDLEY ELIZABETH ANN</t>
  </si>
  <si>
    <t>CASE #2019-NC-13</t>
  </si>
  <si>
    <t>2019 NC 13</t>
  </si>
  <si>
    <t>WILLIAMS BASINGER RICHARD CODY</t>
  </si>
  <si>
    <t>CASE #2019-NC-23</t>
  </si>
  <si>
    <t>2019 NC 23</t>
  </si>
  <si>
    <t>MORMON III ROBERT CHARLES</t>
  </si>
  <si>
    <t>CASE #2018-NC-22</t>
  </si>
  <si>
    <t>2018 NC 22</t>
  </si>
  <si>
    <t>HUMMEL CASANDRA</t>
  </si>
  <si>
    <t>CASE #2020-NC-23</t>
  </si>
  <si>
    <t>2020 NC 23</t>
  </si>
  <si>
    <t>WALL BILLY</t>
  </si>
  <si>
    <t>2019 ES 175</t>
  </si>
  <si>
    <t>JORDAN HEATHER M</t>
  </si>
  <si>
    <t>CASE #2017-ES-473</t>
  </si>
  <si>
    <t>CASE #2019-ES-175</t>
  </si>
  <si>
    <t>2017 ES 473</t>
  </si>
  <si>
    <t>NEWMAN SHELLEY C</t>
  </si>
  <si>
    <t>CASE #2007-ES-180</t>
  </si>
  <si>
    <t>2007 ES 180</t>
  </si>
  <si>
    <t>ROMEY STEVEN R</t>
  </si>
  <si>
    <t>CASE #2019-ES-121</t>
  </si>
  <si>
    <t>2019 ES 121</t>
  </si>
  <si>
    <t>SCHNEIDER JOYCE K</t>
  </si>
  <si>
    <t>CASE #2019-ES-271</t>
  </si>
  <si>
    <t>2019 ES 271</t>
  </si>
  <si>
    <t>BROCK II T BLAIN</t>
  </si>
  <si>
    <t>CASE #2018-ES-308</t>
  </si>
  <si>
    <t>2018 ES 308</t>
  </si>
  <si>
    <t>2020 JG 36767</t>
  </si>
  <si>
    <t>2017 JS 34879</t>
  </si>
  <si>
    <t>2016 JS 33827</t>
  </si>
  <si>
    <t>MUSIL ASHTON</t>
  </si>
  <si>
    <t>MOORE ASHLEY</t>
  </si>
  <si>
    <t>CHAMBERS BRYAN</t>
  </si>
  <si>
    <t>NOEL JEREMY R</t>
  </si>
  <si>
    <t>COIL MICHAEL S</t>
  </si>
  <si>
    <t>FLYING J</t>
  </si>
  <si>
    <t>HARVEY DOMINIQUE S</t>
  </si>
  <si>
    <t>REAMS KAYLA</t>
  </si>
  <si>
    <t>LITTLE INDIANS VOLLEYBALL</t>
  </si>
  <si>
    <t>PETERSON MACK L</t>
  </si>
  <si>
    <t>ALLEN COUNTY JUVENILE COURT</t>
  </si>
  <si>
    <t>CLAY JR LYNN</t>
  </si>
  <si>
    <t>GERNER &amp; KEARNS CO</t>
  </si>
  <si>
    <t>BUGBEE &amp; CONKLE</t>
  </si>
  <si>
    <t>FAIRBURN LARRY E</t>
  </si>
  <si>
    <t>WESSEL JIM</t>
  </si>
  <si>
    <t>JENNER TODD ALLEN</t>
  </si>
  <si>
    <t>THE IVAN LAW FIRM</t>
  </si>
  <si>
    <t>WHITEHAIR WAYMAN</t>
  </si>
  <si>
    <t>OSTING HOLLY L</t>
  </si>
  <si>
    <t>THOMPSON BRANDON E</t>
  </si>
  <si>
    <t>BLOOMFIELD GLENN E</t>
  </si>
  <si>
    <t>HS FINANCIAL GROUP LLC (C/O LAW OFFICES OF TIMOTHY SULLIVAN)</t>
  </si>
  <si>
    <t>DONOVAN CASEY</t>
  </si>
  <si>
    <t>SMITH LINDA</t>
  </si>
  <si>
    <t>RIVERA TYLER</t>
  </si>
  <si>
    <t>GLORIA P CASTRODALE ATTY AT LAW LLC</t>
  </si>
  <si>
    <t>STERCHAK PATRICK S</t>
  </si>
  <si>
    <t>ALBERTELLI LAW</t>
  </si>
  <si>
    <t>COLE HEATHER</t>
  </si>
  <si>
    <t>HILER SHANNON A</t>
  </si>
  <si>
    <t xml:space="preserve">BURGET BARBARA </t>
  </si>
  <si>
    <t>BUSH MARYLOU</t>
  </si>
  <si>
    <t>BURKHOLDER KAYLA</t>
  </si>
  <si>
    <t>CAMPBELL MICHAEL</t>
  </si>
  <si>
    <t>PROGRESSIVE INSURANCE</t>
  </si>
  <si>
    <t>LERNER SAMPSON ROTHFUSS</t>
  </si>
  <si>
    <t>CHURCH TARA Y</t>
  </si>
  <si>
    <t>DUKE'S LIQUOR STORE</t>
  </si>
  <si>
    <t>BERRY LYNETTE</t>
  </si>
  <si>
    <t>BALYEAT CLAY W</t>
  </si>
  <si>
    <t>COLLINS ROUCHE UTLEY &amp; GARNER LLC</t>
  </si>
  <si>
    <t>HOWELL NIKIEM R</t>
  </si>
  <si>
    <t>HOLLINGSWORTH MARCUS</t>
  </si>
  <si>
    <t>TYPPI SHARON ROSE</t>
  </si>
  <si>
    <t>KOHLHORST CINDY A</t>
  </si>
  <si>
    <t>GORDON KEARSI B</t>
  </si>
  <si>
    <t>ALLEN GREGORY</t>
  </si>
  <si>
    <t>MILLER JOSHUA</t>
  </si>
  <si>
    <t>BENDELE CAROLE</t>
  </si>
  <si>
    <t>DUKE &amp; DUCHESS</t>
  </si>
  <si>
    <t>KIRCHNER JOEL O</t>
  </si>
  <si>
    <t>KERSKER TROY M</t>
  </si>
  <si>
    <t>GRAHAM COLEEN J</t>
  </si>
  <si>
    <t>WRIGHT JUSTIN L</t>
  </si>
  <si>
    <t>KISER BRANDON W</t>
  </si>
  <si>
    <t>DUKE &amp; DUCHESS BP GAS STATION</t>
  </si>
  <si>
    <t>RAINES JR DANIEL</t>
  </si>
  <si>
    <t>LUCAS COUNTY SHERIFF</t>
  </si>
  <si>
    <t>GRIESHEINER JULLIAN</t>
  </si>
  <si>
    <t>CLAPPER KARRY LYNN</t>
  </si>
  <si>
    <t>SMITH JUSTIN W</t>
  </si>
  <si>
    <t>CV 2014 0748</t>
  </si>
  <si>
    <t>CR 2019 0255</t>
  </si>
  <si>
    <t>CR 2020 0232</t>
  </si>
  <si>
    <t>CR 2010 0236</t>
  </si>
  <si>
    <t>DR 2019 0139</t>
  </si>
  <si>
    <t>CR 2010 0072</t>
  </si>
  <si>
    <t>DR 2017 0014</t>
  </si>
  <si>
    <t>CR 2020 0231</t>
  </si>
  <si>
    <t>CV 2019 0535</t>
  </si>
  <si>
    <t>CR 2020 0219</t>
  </si>
  <si>
    <t>CV 2020 0141</t>
  </si>
  <si>
    <t>CR 2014 0291</t>
  </si>
  <si>
    <t>CR 2018 0117</t>
  </si>
  <si>
    <t>CR 2017 0212</t>
  </si>
  <si>
    <t>CV 2020 0139</t>
  </si>
  <si>
    <t>CV 2020 0142</t>
  </si>
  <si>
    <t>DR 2015 0512</t>
  </si>
  <si>
    <t>CR 2015 0371</t>
  </si>
  <si>
    <t>CR 2016 0232</t>
  </si>
  <si>
    <t>CR 2007 0346</t>
  </si>
  <si>
    <t>1996 JP 03149</t>
  </si>
  <si>
    <t>1982 JP 01232</t>
  </si>
  <si>
    <t>1997 JP 03804</t>
  </si>
  <si>
    <t>2000 JP 05100</t>
  </si>
  <si>
    <t>2001 JP 05577</t>
  </si>
  <si>
    <t>2001 JP 05714</t>
  </si>
  <si>
    <t>2002 JP 06458</t>
  </si>
  <si>
    <t>2008 JP 09853</t>
  </si>
  <si>
    <t>2010 JP 10876</t>
  </si>
  <si>
    <t>2010 JP 10877</t>
  </si>
  <si>
    <t>CRSLD 2018 0421</t>
  </si>
  <si>
    <t>CV 2018 0499</t>
  </si>
  <si>
    <t>CV 2020 0189</t>
  </si>
  <si>
    <t>CV 2020 0334</t>
  </si>
  <si>
    <t>DR 2020 0263</t>
  </si>
  <si>
    <t>CR 2006 0260</t>
  </si>
  <si>
    <t>CV 2020 0230</t>
  </si>
  <si>
    <t>DR 2021 0077</t>
  </si>
  <si>
    <t>DR 2018 0040</t>
  </si>
  <si>
    <t>CR 2020 0339</t>
  </si>
  <si>
    <t>DR 2018 0104</t>
  </si>
  <si>
    <t>CV 2020 0326</t>
  </si>
  <si>
    <t>CV 2019 0515</t>
  </si>
  <si>
    <t>JD 2021 0291</t>
  </si>
  <si>
    <t>CR 2021 0010</t>
  </si>
  <si>
    <t>CR 2001 0291</t>
  </si>
  <si>
    <t>CR 2018 0462</t>
  </si>
  <si>
    <t>CV 2019 0394</t>
  </si>
  <si>
    <t>DR 2021 0071</t>
  </si>
  <si>
    <t>2017 JP 12707</t>
  </si>
  <si>
    <t>CV 2020 0033</t>
  </si>
  <si>
    <t>CR 2013 0124</t>
  </si>
  <si>
    <t>DR 2016 0528</t>
  </si>
  <si>
    <t>CRSLD 2013 0043</t>
  </si>
  <si>
    <t>DR 219 0242</t>
  </si>
  <si>
    <t>DR 2021 0109</t>
  </si>
  <si>
    <t>CR 2008 0096</t>
  </si>
  <si>
    <t>2019 JP 13075</t>
  </si>
  <si>
    <t>CV 2020 0077</t>
  </si>
  <si>
    <t>DR 2021 0147</t>
  </si>
  <si>
    <t>CRSLD 2021 0137</t>
  </si>
  <si>
    <t>CV 2020 0389</t>
  </si>
  <si>
    <t>CR 2012 0301</t>
  </si>
  <si>
    <t>DC 2020 0151</t>
  </si>
  <si>
    <t>CR 2021 0275</t>
  </si>
  <si>
    <t>DR 2021 0242</t>
  </si>
  <si>
    <t>DR 2020 0002</t>
  </si>
  <si>
    <t>CV 2021 0290</t>
  </si>
  <si>
    <t>DR 2021 0129</t>
  </si>
  <si>
    <t>CR99 07 0213</t>
  </si>
  <si>
    <t>CR 2016 0518</t>
  </si>
  <si>
    <t>CR 2015 0279</t>
  </si>
  <si>
    <t>CR 2016 0426</t>
  </si>
  <si>
    <t>CR 2021 0117</t>
  </si>
  <si>
    <t>CR 2017 0001</t>
  </si>
  <si>
    <t>DR 2012 0339</t>
  </si>
  <si>
    <t>DR 2020 0097</t>
  </si>
  <si>
    <t>DR 2021 0202</t>
  </si>
  <si>
    <t>CV 2021 0258</t>
  </si>
  <si>
    <t>DR 2012 0515</t>
  </si>
  <si>
    <t>DR 2017 0022</t>
  </si>
  <si>
    <t>CR 2017 0184</t>
  </si>
  <si>
    <t>CR 2017 0097</t>
  </si>
  <si>
    <t>DR 2021 0234</t>
  </si>
  <si>
    <t>CR 2017 0096</t>
  </si>
  <si>
    <t>CR 2019 0071</t>
  </si>
  <si>
    <t>CV 2021 0023</t>
  </si>
  <si>
    <t>BATCHELDER STEPHANIE</t>
  </si>
  <si>
    <t>SMART KELLY</t>
  </si>
  <si>
    <t>FEDERAL EXPRESS CORP</t>
  </si>
  <si>
    <t>ROSSELIT DUSTIN</t>
  </si>
  <si>
    <t>SMITH JASMINE N</t>
  </si>
  <si>
    <t>SEALTS ADAM W</t>
  </si>
  <si>
    <t>COPELAND ANGIE M</t>
  </si>
  <si>
    <t>ROSEBROCK ASHLEY N</t>
  </si>
  <si>
    <t>ANDERSON BENJAMIN D</t>
  </si>
  <si>
    <t>MEKOLITES DANIEL E</t>
  </si>
  <si>
    <t>SCOTT HELEN W</t>
  </si>
  <si>
    <t>UNDERWOOD KALEB L</t>
  </si>
  <si>
    <t>BOROFF KARLA K</t>
  </si>
  <si>
    <t>CURTIS LESLIE E</t>
  </si>
  <si>
    <t>BEVIS TYWONA E</t>
  </si>
  <si>
    <t>GONZALEZ ALEXIS</t>
  </si>
  <si>
    <t>OLIVER ANGIE</t>
  </si>
  <si>
    <t>TIMMERMAN ASHLEY</t>
  </si>
  <si>
    <t>STOCKLIN BJ</t>
  </si>
  <si>
    <t>RONDOT BONNIE</t>
  </si>
  <si>
    <t>BILIMEK BRADLEY</t>
  </si>
  <si>
    <t>WINTERSTELLER CAITLIN</t>
  </si>
  <si>
    <t>AGLER CHARLENE</t>
  </si>
  <si>
    <t>ROBERTS COLE</t>
  </si>
  <si>
    <t>OWENS COURTNEY</t>
  </si>
  <si>
    <t>DENNIS DEREK</t>
  </si>
  <si>
    <t>CORANDO DEVIN</t>
  </si>
  <si>
    <t>DAVISSON GABRIEL</t>
  </si>
  <si>
    <t>FREYTAG HAYLEY</t>
  </si>
  <si>
    <t>PERRYMAN JAVIOUS</t>
  </si>
  <si>
    <t>MCABEE JAYDA</t>
  </si>
  <si>
    <t>TROY JODI</t>
  </si>
  <si>
    <t>RONDOT JR JOHN</t>
  </si>
  <si>
    <t>LOMKER JORDAN</t>
  </si>
  <si>
    <t>HICKMAN JUNE</t>
  </si>
  <si>
    <t>CONINE KAYLA</t>
  </si>
  <si>
    <t>JONES KAYLA</t>
  </si>
  <si>
    <t>HERRING LADASHA</t>
  </si>
  <si>
    <t>DEWITT LORA</t>
  </si>
  <si>
    <t>DETERS LUCY</t>
  </si>
  <si>
    <t>BROWN MIKAELA</t>
  </si>
  <si>
    <t>DIRMEYER MORGAN</t>
  </si>
  <si>
    <t>RINK PAIGE</t>
  </si>
  <si>
    <t>BLEVINS ROB</t>
  </si>
  <si>
    <t>RAHRIG ROGER</t>
  </si>
  <si>
    <t>JONES TALEAH</t>
  </si>
  <si>
    <t>OLIVER THOMAS</t>
  </si>
  <si>
    <t>COMPTON VANESSA</t>
  </si>
  <si>
    <t>CHIEF SUPERMARKETS INC</t>
  </si>
  <si>
    <t>KOHLRIESER TERRI</t>
  </si>
  <si>
    <t>EVANS BRADEN</t>
  </si>
  <si>
    <t>MEDASSURE OF INDIANA LLC</t>
  </si>
  <si>
    <t>NICKLES AMBER C</t>
  </si>
  <si>
    <t>STILES CHERYL C</t>
  </si>
  <si>
    <t>BOOP CRAIG A</t>
  </si>
  <si>
    <t>HAMMOND DAVID M</t>
  </si>
  <si>
    <t>HILL JAMES A</t>
  </si>
  <si>
    <t>MCGEE JEFFREY W</t>
  </si>
  <si>
    <t>SHAW JENNIFER N</t>
  </si>
  <si>
    <t>PARKINS JOHN W</t>
  </si>
  <si>
    <t>HARDESTY JOSEPH D</t>
  </si>
  <si>
    <t>HERR JULIE A</t>
  </si>
  <si>
    <t>JAMES LACHELLE M</t>
  </si>
  <si>
    <t>CUNNINGHAM LISA A</t>
  </si>
  <si>
    <t>HUNTER MICHAEL L</t>
  </si>
  <si>
    <t>CRAIG NANETTE K</t>
  </si>
  <si>
    <t>SEM RONALD E</t>
  </si>
  <si>
    <t>WILBERT ANEITRA</t>
  </si>
  <si>
    <t>CAUDILL BRIAN</t>
  </si>
  <si>
    <t>FAILS CARL</t>
  </si>
  <si>
    <t>KETTERER ERIN</t>
  </si>
  <si>
    <t>HOLLAR JAMIE</t>
  </si>
  <si>
    <t>BISHIP JENNIFER</t>
  </si>
  <si>
    <t>PRICE KASHAY</t>
  </si>
  <si>
    <t>FOLEY KASSITY</t>
  </si>
  <si>
    <t>KISER KIMBERLY</t>
  </si>
  <si>
    <t>OCONNOR LAURA</t>
  </si>
  <si>
    <t>ROUSE MIA</t>
  </si>
  <si>
    <t>HUZEFA MOHAMMAD</t>
  </si>
  <si>
    <t>DAWSON RACHEL</t>
  </si>
  <si>
    <t>MARTSTELLER STEPHEN</t>
  </si>
  <si>
    <t>THOMAS TIFFANY</t>
  </si>
  <si>
    <t>SIMPSON YANICA</t>
  </si>
  <si>
    <t>MERCY HEATH - ST RITAS</t>
  </si>
  <si>
    <t>COLEMAN HAILEY</t>
  </si>
  <si>
    <t>HOWELL RYAN &amp; KAYLA</t>
  </si>
  <si>
    <t>AHMED IFRAN</t>
  </si>
  <si>
    <t>OHIO MEDICAID</t>
  </si>
  <si>
    <t>BROSEKE ABIGAIL</t>
  </si>
  <si>
    <t>ANGEL ADAM</t>
  </si>
  <si>
    <t>AGUIRE ALIAH</t>
  </si>
  <si>
    <t>HAMPTON ANGEL</t>
  </si>
  <si>
    <t>JENNINGS ANN</t>
  </si>
  <si>
    <t>VANSCHOYCK BRUCE</t>
  </si>
  <si>
    <t>RUSSELL CRAIG</t>
  </si>
  <si>
    <t>ANDREWS DAVID</t>
  </si>
  <si>
    <t>GILLASPIE DOUGLAS</t>
  </si>
  <si>
    <t>RODABAUGH ETHAN</t>
  </si>
  <si>
    <t>SHOUP JAELA</t>
  </si>
  <si>
    <t>REINHOLD JARRED</t>
  </si>
  <si>
    <t>DUNFORD JAYLEH</t>
  </si>
  <si>
    <t>MACK JEAN</t>
  </si>
  <si>
    <t>SCHMEIDEBUSCH JOHN</t>
  </si>
  <si>
    <t>HORN JONATHON</t>
  </si>
  <si>
    <t>GAY KALI</t>
  </si>
  <si>
    <t>GALLIMORE KELSIE</t>
  </si>
  <si>
    <t>WOODS KYLEY</t>
  </si>
  <si>
    <t>ANNATI MATTHEW</t>
  </si>
  <si>
    <t>BARNETT MATTHEW</t>
  </si>
  <si>
    <t>SNYDER MATTHEW</t>
  </si>
  <si>
    <t>MCDONALD</t>
  </si>
  <si>
    <t>FRENCH MCKENZIE</t>
  </si>
  <si>
    <t>FRUEH MICHAEL</t>
  </si>
  <si>
    <t>PAINTER ROBERT</t>
  </si>
  <si>
    <t>HITTLE SARAH</t>
  </si>
  <si>
    <t>SCHMIDT STACY</t>
  </si>
  <si>
    <t>CASTLEBERRY STAR</t>
  </si>
  <si>
    <t>SCHNIPKE TIFFANY</t>
  </si>
  <si>
    <t>UHAUL</t>
  </si>
  <si>
    <t>STEIN ELIZABETH A</t>
  </si>
  <si>
    <t>LOWRY ERIKA R</t>
  </si>
  <si>
    <t>HOLLAR JOSHUA S</t>
  </si>
  <si>
    <t>BUNCH PATRICIA J</t>
  </si>
  <si>
    <t>ROBY TARA L</t>
  </si>
  <si>
    <t>KOHLI TRISHA L</t>
  </si>
  <si>
    <t>ANNA BOY SCOUTS #301</t>
  </si>
  <si>
    <t>MEEKS GLORIA L</t>
  </si>
  <si>
    <t>HOVER HOWARD A</t>
  </si>
  <si>
    <t>ALTAFFER MERLE A</t>
  </si>
  <si>
    <t>HARMON JR WESLEY D</t>
  </si>
  <si>
    <t>STEELMAN ANNABELLE</t>
  </si>
  <si>
    <t>KEMPER CHLOE</t>
  </si>
  <si>
    <t>KELLEY EMMA</t>
  </si>
  <si>
    <t>GILL MATTHEW</t>
  </si>
  <si>
    <t>BROCK ROY W</t>
  </si>
  <si>
    <t>MILLER KATHLEEN</t>
  </si>
  <si>
    <t>SCHUERMAN TIMOTHY</t>
  </si>
  <si>
    <t>MARTIN TREVOR</t>
  </si>
  <si>
    <t>BLOMQUIST MD DR THOMAS</t>
  </si>
  <si>
    <t>BELCIK KEVIN</t>
  </si>
  <si>
    <t>NESTOR MAKAYLA</t>
  </si>
  <si>
    <t>PAXSON SARA</t>
  </si>
  <si>
    <t>ALLEN AUDRAY L</t>
  </si>
  <si>
    <t>DORLEY DAN M</t>
  </si>
  <si>
    <t>HOWARD DENNIS E</t>
  </si>
  <si>
    <t>VANMETER MICHELE R</t>
  </si>
  <si>
    <t>STEED SCOTT P</t>
  </si>
  <si>
    <t>WIREMAN MAY</t>
  </si>
  <si>
    <t>COLLINS ANTHONY</t>
  </si>
  <si>
    <t>STIMMEL BRANDIE</t>
  </si>
  <si>
    <t>COLE BRITTANY</t>
  </si>
  <si>
    <t>CAVINDER DESTINY</t>
  </si>
  <si>
    <t>DELAMOTTE ELLA</t>
  </si>
  <si>
    <t>WILKERSON EVAN</t>
  </si>
  <si>
    <t>GOODWILL</t>
  </si>
  <si>
    <t>ROWE JAIMEISHA</t>
  </si>
  <si>
    <t>BENJAMIN JANICE</t>
  </si>
  <si>
    <t>COMMON JENNIFER</t>
  </si>
  <si>
    <t>FARSHT KATHY</t>
  </si>
  <si>
    <t>MCGUIRE KELLY</t>
  </si>
  <si>
    <t>SMITH LARRY</t>
  </si>
  <si>
    <t>TACO BELL</t>
  </si>
  <si>
    <t>STIMMEL WESLEY</t>
  </si>
  <si>
    <t>SPENCER JESSE</t>
  </si>
  <si>
    <t>BRUNK TOVA</t>
  </si>
  <si>
    <t>MORTIMER AMANDA KAY</t>
  </si>
  <si>
    <t>WAPAKONETA AREA C OF C</t>
  </si>
  <si>
    <t>BRINKMAN RONALD E</t>
  </si>
  <si>
    <t>SANFORD HEATHER R</t>
  </si>
  <si>
    <t>REID JUSTIN E</t>
  </si>
  <si>
    <t>PATTON RICHIE H</t>
  </si>
  <si>
    <t>FARMER TRACY R</t>
  </si>
  <si>
    <t>GRANT-GUBBINS ALAINA</t>
  </si>
  <si>
    <t>CRUZ ANTHONY</t>
  </si>
  <si>
    <t>VANCE EDWARD</t>
  </si>
  <si>
    <t>MAYER KAYAUNNA</t>
  </si>
  <si>
    <t>JONES KYAZYAH</t>
  </si>
  <si>
    <t>BROWNELL LELA</t>
  </si>
  <si>
    <t>LOPEZ MARIAH</t>
  </si>
  <si>
    <t>MIAMI COUNTY SHERIFF OFFICE</t>
  </si>
  <si>
    <t>BALL MICHAEL</t>
  </si>
  <si>
    <t>NICKLES MICHAEL</t>
  </si>
  <si>
    <t>PTL L NELSON-WALLACE</t>
  </si>
  <si>
    <t>WAGONER RENEE</t>
  </si>
  <si>
    <t>BROWNELL RICHARD</t>
  </si>
  <si>
    <t>FLOYD RYAN</t>
  </si>
  <si>
    <t>ADAMS SHANE</t>
  </si>
  <si>
    <t>BOWMAN SHANNON</t>
  </si>
  <si>
    <t>SPENCERVILLE POLICE DEPARTMENT</t>
  </si>
  <si>
    <t>BLAIR THOMAS</t>
  </si>
  <si>
    <t>MCKANNA JOANNE</t>
  </si>
  <si>
    <t>OVERS CHAD A</t>
  </si>
  <si>
    <t>BARBER MARKETING INC</t>
  </si>
  <si>
    <t>BROWN CAMILLA L</t>
  </si>
  <si>
    <t>FRIESON DEREK C</t>
  </si>
  <si>
    <t>CAPRELLA JACKIE S</t>
  </si>
  <si>
    <t>STRANGE JACQUELINE S</t>
  </si>
  <si>
    <t>SALYERS JEFFREY L</t>
  </si>
  <si>
    <t>BILLER JOE A</t>
  </si>
  <si>
    <t>BIBLER RONALD C</t>
  </si>
  <si>
    <t>LEVAN STEVEN J</t>
  </si>
  <si>
    <t>SHEARS BRANT</t>
  </si>
  <si>
    <t>WREN CHAD</t>
  </si>
  <si>
    <t>BAUMUNK COREL</t>
  </si>
  <si>
    <t>STUMP EMILY</t>
  </si>
  <si>
    <t>WARNEMENT ERIC</t>
  </si>
  <si>
    <t>FOXVOG IPA CHRISTY</t>
  </si>
  <si>
    <t>HARRIS JACK</t>
  </si>
  <si>
    <t>HOBLER JEFFREY</t>
  </si>
  <si>
    <t>ALEXANDER JENNIFER</t>
  </si>
  <si>
    <t>MCMURRAY JOLANDA</t>
  </si>
  <si>
    <t>LEWIS JOSEPH</t>
  </si>
  <si>
    <t>CABAN MICHAEL</t>
  </si>
  <si>
    <t>HOOKER RACHEL</t>
  </si>
  <si>
    <t>CHURCH ROBERT</t>
  </si>
  <si>
    <t>YOUNGBLOOD ROSE</t>
  </si>
  <si>
    <t>GROVES SARA</t>
  </si>
  <si>
    <t>HITTLE SHARON</t>
  </si>
  <si>
    <t>LUCAS SYNCLAIR</t>
  </si>
  <si>
    <t>NUTT ZAYLIN</t>
  </si>
  <si>
    <t>HOLDERMAN DIANA</t>
  </si>
  <si>
    <t>GEREN TIFFANIE K</t>
  </si>
  <si>
    <t>BROWN TIFFANY</t>
  </si>
  <si>
    <t>THOMPSON TYLOR</t>
  </si>
  <si>
    <t>EKEH CHIMA RALPH</t>
  </si>
  <si>
    <t>WILSON TAMARA V</t>
  </si>
  <si>
    <t>PREMIER BANK</t>
  </si>
  <si>
    <t>RICE ANGELA</t>
  </si>
  <si>
    <t>STOCKLIN ASHTON</t>
  </si>
  <si>
    <t>THOMAS AUDREE</t>
  </si>
  <si>
    <t>BROWN BRANDI</t>
  </si>
  <si>
    <t>FRY BRENDAN</t>
  </si>
  <si>
    <t>CALHOUN BRIAN</t>
  </si>
  <si>
    <t>HUGGINS CAMERON</t>
  </si>
  <si>
    <t>CALHOUN CASSANDRA</t>
  </si>
  <si>
    <t>SOCKRIDER DANIELLE</t>
  </si>
  <si>
    <t>JAMES DARNESHA</t>
  </si>
  <si>
    <t>SMITH DEBORAH</t>
  </si>
  <si>
    <t>STOLZENBURG DOUGLAS</t>
  </si>
  <si>
    <t>MOORE EBONY</t>
  </si>
  <si>
    <t>TRAUCHT JACOB</t>
  </si>
  <si>
    <t>LONES JANIE</t>
  </si>
  <si>
    <t>HENRY JAYCEE</t>
  </si>
  <si>
    <t>JONES JOE</t>
  </si>
  <si>
    <t>SIEBENECK JOLENE</t>
  </si>
  <si>
    <t>DAVIS KASSIDY</t>
  </si>
  <si>
    <t>DAVIS KAYLA</t>
  </si>
  <si>
    <t>ANDERSON LARRY</t>
  </si>
  <si>
    <t>ALLEN LEON</t>
  </si>
  <si>
    <t>MORLOCK III LESTER</t>
  </si>
  <si>
    <t>HORRISON LINDSAE</t>
  </si>
  <si>
    <t>OGLESBEE MARIDA</t>
  </si>
  <si>
    <t>WAGONER MICHELLE</t>
  </si>
  <si>
    <t>STOVER NOLAN</t>
  </si>
  <si>
    <t>OFFICER J COX</t>
  </si>
  <si>
    <t>SIEBENECK RYAN</t>
  </si>
  <si>
    <t>DAVIS RYLE</t>
  </si>
  <si>
    <t>JOHNSON SHELBY</t>
  </si>
  <si>
    <t>PALMER STEPHANIE</t>
  </si>
  <si>
    <t>SPENCER JESSICA L</t>
  </si>
  <si>
    <t>EICKHOLT JORDAN A</t>
  </si>
  <si>
    <t>SHRADER PAUL W</t>
  </si>
  <si>
    <t>JENNINGS SHARON F</t>
  </si>
  <si>
    <t>WRIGHT TANAJHA</t>
  </si>
  <si>
    <t>AT &amp; T MOBILITY</t>
  </si>
  <si>
    <t>R &amp; D LOCK &amp; KEY</t>
  </si>
  <si>
    <t>PET CREMATION SERVICES INC</t>
  </si>
  <si>
    <t>SARAH H ELBAYOUMY &amp; HAITH</t>
  </si>
  <si>
    <t>STETTLER BRIAN G</t>
  </si>
  <si>
    <t>HERRON BRIANNE N</t>
  </si>
  <si>
    <t>GRIFFTH CONNER</t>
  </si>
  <si>
    <t>GRAY DANIEL J</t>
  </si>
  <si>
    <t>GARLOCK DIANE M</t>
  </si>
  <si>
    <t>STOVER JAMES F</t>
  </si>
  <si>
    <t>ALLENBACH MEGAN M</t>
  </si>
  <si>
    <t>HOLLOWAY MELISA A</t>
  </si>
  <si>
    <t>ADKINS PATRICIA S</t>
  </si>
  <si>
    <t>HARSH TIMOTHY L</t>
  </si>
  <si>
    <t>KING ALEXIS</t>
  </si>
  <si>
    <t>SPALLINGER ANGELA</t>
  </si>
  <si>
    <t>CLAY ANTONEIO</t>
  </si>
  <si>
    <t>WELKER BRADY</t>
  </si>
  <si>
    <t>MONFORD SR BRIAN</t>
  </si>
  <si>
    <t>REX BRYAN</t>
  </si>
  <si>
    <t>CHILES BRYCE</t>
  </si>
  <si>
    <t>CHILES CARLY</t>
  </si>
  <si>
    <t>HARGON CHELSEA</t>
  </si>
  <si>
    <t>MARSHALL CHEYANN</t>
  </si>
  <si>
    <t>CONLEY CHRISTINA</t>
  </si>
  <si>
    <t>BAUER CORY</t>
  </si>
  <si>
    <t>SMITH CRYSTAL</t>
  </si>
  <si>
    <t>FAY DANIEL</t>
  </si>
  <si>
    <t>GRACIE</t>
  </si>
  <si>
    <t>SELLERS JR HENRY</t>
  </si>
  <si>
    <t>LANCHE-TANDAZO JACKELIN</t>
  </si>
  <si>
    <t>MEEKER JARRETT</t>
  </si>
  <si>
    <t>MOON JASON</t>
  </si>
  <si>
    <t>RHOADES KATELYN</t>
  </si>
  <si>
    <t>SIMS KEONNA</t>
  </si>
  <si>
    <t>QUELLHORST KIMBERLY</t>
  </si>
  <si>
    <t>HOLCOMB KRISTY</t>
  </si>
  <si>
    <t>GRIMERS LATISHA</t>
  </si>
  <si>
    <t>JOHNSON MARKIECE</t>
  </si>
  <si>
    <t>SMITH MAURICE</t>
  </si>
  <si>
    <t>PAXSON MCKENNA</t>
  </si>
  <si>
    <t>GRONAS MEGAN</t>
  </si>
  <si>
    <t>MAYNARD MIKE</t>
  </si>
  <si>
    <t>FRANKS MORGHAN</t>
  </si>
  <si>
    <t>PTL YOUNG</t>
  </si>
  <si>
    <t>HALEY SR RANDOLPH</t>
  </si>
  <si>
    <t>NELSON RAYONA</t>
  </si>
  <si>
    <t>MOORE ROBERT E</t>
  </si>
  <si>
    <t>SMARTWOOD SHELBY</t>
  </si>
  <si>
    <t>BERNARD SHERRY</t>
  </si>
  <si>
    <t>CARMEN, JANICE ANN ESTATE OF (ET AL.)</t>
  </si>
  <si>
    <t>A/P CHECKS - BOR CASE</t>
  </si>
  <si>
    <t>CV2022 0205</t>
  </si>
  <si>
    <t>LEMKE CHRISTOPHER M (ET AL.)</t>
  </si>
  <si>
    <t>CV2022 0151</t>
  </si>
  <si>
    <t>CV20220151</t>
  </si>
  <si>
    <t>TF20220018</t>
  </si>
  <si>
    <t>VENTRESCA PETER (ET AL.)</t>
  </si>
  <si>
    <t>TF2022 0018</t>
  </si>
  <si>
    <t>PROBATE</t>
  </si>
  <si>
    <t>HARRIS DAWN</t>
  </si>
  <si>
    <t>ESTATE OF JOHNNIE GENE HUGHES</t>
  </si>
  <si>
    <t>2020 ES 327</t>
  </si>
  <si>
    <t>WOODS DANQUIS L</t>
  </si>
  <si>
    <t>BROWN KAMBRIN</t>
  </si>
  <si>
    <t>COX ANNETTE</t>
  </si>
  <si>
    <t>CAPOTOSTO ANTHONY</t>
  </si>
  <si>
    <t>KROUSKOP ASHLEY</t>
  </si>
  <si>
    <t>OWENS DALE E</t>
  </si>
  <si>
    <t>HOLLAR JAMIE R</t>
  </si>
  <si>
    <t>SCHWAIGER JUDITH J</t>
  </si>
  <si>
    <t>FLORY LANCE P</t>
  </si>
  <si>
    <t>JENKINS PAULA L</t>
  </si>
  <si>
    <t>WALTER SUSAN M</t>
  </si>
  <si>
    <t>BOND TRINA B</t>
  </si>
  <si>
    <t>FLEMING ALEX</t>
  </si>
  <si>
    <t>HOMAN ANTHONY</t>
  </si>
  <si>
    <t>HOWARD APRIL</t>
  </si>
  <si>
    <t>ROBY AUTUMN</t>
  </si>
  <si>
    <t>BARTLETT BROOKE</t>
  </si>
  <si>
    <t>OREN CALEB</t>
  </si>
  <si>
    <t>GOLDEN CHRISTY</t>
  </si>
  <si>
    <t xml:space="preserve">REED COURTNEY </t>
  </si>
  <si>
    <t>DENSON DEANNA</t>
  </si>
  <si>
    <t>DIEDRICK DEVIN</t>
  </si>
  <si>
    <t>SCHWARTZ EMMA</t>
  </si>
  <si>
    <t>JOHNSON IRVING</t>
  </si>
  <si>
    <t>HITES JAXSON</t>
  </si>
  <si>
    <t>HASTINGS JESSIE</t>
  </si>
  <si>
    <t>WILLIAMSON JUSTIN</t>
  </si>
  <si>
    <t>GRIMES LATISHA</t>
  </si>
  <si>
    <t>ROBY NICHOLAS</t>
  </si>
  <si>
    <t>BROWN NICKIE</t>
  </si>
  <si>
    <t>REX NICOLE</t>
  </si>
  <si>
    <t>LONG RONALD</t>
  </si>
  <si>
    <t>WEIGT SASHA</t>
  </si>
  <si>
    <t>RAMSEY SHYQUAYA</t>
  </si>
  <si>
    <t>PRICE VICTORIA</t>
  </si>
  <si>
    <t>DILULLO LAUREN</t>
  </si>
  <si>
    <t>JACOMET RICHARD</t>
  </si>
  <si>
    <t>RICHARDS EMMA</t>
  </si>
  <si>
    <t>CUNNINGHAM LISA</t>
  </si>
  <si>
    <t>CLARK-ANDAVERDE ENRIQUE</t>
  </si>
  <si>
    <t>VORISE ALEAH</t>
  </si>
  <si>
    <t>CLARK ALYSSA</t>
  </si>
  <si>
    <t>ALCORN AMANDA</t>
  </si>
  <si>
    <t>CLARK AMY</t>
  </si>
  <si>
    <t>ROLDAN ANGELA</t>
  </si>
  <si>
    <t>CLEMONS APRIL</t>
  </si>
  <si>
    <t>MAAG ARIANA</t>
  </si>
  <si>
    <t>SINGH BALWINDER</t>
  </si>
  <si>
    <t>PILLARELLI BRENDON</t>
  </si>
  <si>
    <t>STAVENGER CHAYS</t>
  </si>
  <si>
    <t>HORTON DIANNE</t>
  </si>
  <si>
    <t>MISAMORE EMMA</t>
  </si>
  <si>
    <t>NICHOLS FREDERIC</t>
  </si>
  <si>
    <t>SPRINGFIELD GABRIEL</t>
  </si>
  <si>
    <t>HERRON HEIDI</t>
  </si>
  <si>
    <t>CURTIS ISHMEAL</t>
  </si>
  <si>
    <t>FOUST JACOB</t>
  </si>
  <si>
    <t>CLARK JASPER</t>
  </si>
  <si>
    <t>CLARK JESSE</t>
  </si>
  <si>
    <t>CANALES-GARCIA JUANA</t>
  </si>
  <si>
    <t>BEAMS KEAGAN</t>
  </si>
  <si>
    <t>HAYES LAYLA</t>
  </si>
  <si>
    <t>KINNINGER LISA</t>
  </si>
  <si>
    <t>WILLIAMS MICHAEL</t>
  </si>
  <si>
    <t>RATH MORGAN</t>
  </si>
  <si>
    <t>SLONE OLIVER</t>
  </si>
  <si>
    <t>HENDERSHOT RACHEAL</t>
  </si>
  <si>
    <t>SHAW RILEY JM</t>
  </si>
  <si>
    <t>WASHAM-LESCALLET SAMANTHA</t>
  </si>
  <si>
    <t>HAYES SCARLETT</t>
  </si>
  <si>
    <t>HENDERSHOT TYLER</t>
  </si>
  <si>
    <t>COWAN ANGEL J</t>
  </si>
  <si>
    <t>CALVELAGE BRENT A</t>
  </si>
  <si>
    <t>PHILLIPS DANICE M</t>
  </si>
  <si>
    <t>HALPERN DAVID N</t>
  </si>
  <si>
    <t>SIDER JOHN A</t>
  </si>
  <si>
    <t>PHILLIPS JUSTIN M</t>
  </si>
  <si>
    <t>HOOKS LINDSAY K</t>
  </si>
  <si>
    <t>BROWN LISA A</t>
  </si>
  <si>
    <t>FARMER MATTHEW A</t>
  </si>
  <si>
    <t>BURDEN MATTHEW C</t>
  </si>
  <si>
    <t>GARLOCK MICHELLE J</t>
  </si>
  <si>
    <t>HURLEY PAMELA</t>
  </si>
  <si>
    <t>SHEELY REBECCA S</t>
  </si>
  <si>
    <t>BAKER RHONDA D</t>
  </si>
  <si>
    <t>DEE STEVEN D</t>
  </si>
  <si>
    <t>DELWICHE SUSAN A</t>
  </si>
  <si>
    <t>BLEVINS TIMOTHY D</t>
  </si>
  <si>
    <t>FITZGERALD VALERIE L</t>
  </si>
  <si>
    <t>CASTLE MATTHEW</t>
  </si>
  <si>
    <t>2021JG37492</t>
  </si>
  <si>
    <t>2021JG37908</t>
  </si>
  <si>
    <t>MOORE FALESHA (ESTATE OF JEFF DYOUS JR)</t>
  </si>
  <si>
    <t>ESTATE OF JEFF DYOUS JR</t>
  </si>
  <si>
    <t>2022ES320</t>
  </si>
  <si>
    <t>JD99 11 0839</t>
  </si>
  <si>
    <t>CV 2021 0309</t>
  </si>
  <si>
    <t>CV 2021 0377</t>
  </si>
  <si>
    <t>DR 2020 0206</t>
  </si>
  <si>
    <t>CV 2021 0164</t>
  </si>
  <si>
    <t>CV 2021 0015</t>
  </si>
  <si>
    <t>DR 2019 0096</t>
  </si>
  <si>
    <t>CV 2020 0075</t>
  </si>
  <si>
    <t>DR 2021 0250</t>
  </si>
  <si>
    <t>DR 2021 0358</t>
  </si>
  <si>
    <t>DR 2012 0366</t>
  </si>
  <si>
    <t>DP 2021 0070</t>
  </si>
  <si>
    <t>DR 2021 0318</t>
  </si>
  <si>
    <t>CR 2021 0125</t>
  </si>
  <si>
    <t>DR98 02 0047</t>
  </si>
  <si>
    <t>CV 2021 0394</t>
  </si>
  <si>
    <t>DR 2001 0593</t>
  </si>
  <si>
    <t>CV 2021 0202</t>
  </si>
  <si>
    <t>2007 JP 09370</t>
  </si>
  <si>
    <t>CR 2009 0195</t>
  </si>
  <si>
    <t>CV 2022 0090</t>
  </si>
  <si>
    <t>CV 2022 0091</t>
  </si>
  <si>
    <t>CV 2022 0093</t>
  </si>
  <si>
    <t>CV 2022 0092</t>
  </si>
  <si>
    <t>CV 2022 0094</t>
  </si>
  <si>
    <t>CV 2022 0095</t>
  </si>
  <si>
    <t>DR 2013 0232</t>
  </si>
  <si>
    <t>CV 2021 0014</t>
  </si>
  <si>
    <t>DR 2022 0117</t>
  </si>
  <si>
    <t>CV 2018 0503</t>
  </si>
  <si>
    <t>CV 2020 0017</t>
  </si>
  <si>
    <t>CV 2022 0238</t>
  </si>
  <si>
    <t>DR 2009 0253</t>
  </si>
  <si>
    <t>DR 2021 0266</t>
  </si>
  <si>
    <t>TL 2019 0231</t>
  </si>
  <si>
    <t>DR 2008 0630</t>
  </si>
  <si>
    <t>DR 2022 0142</t>
  </si>
  <si>
    <t>CV 2017 0154</t>
  </si>
  <si>
    <t>DR 2022 0165</t>
  </si>
  <si>
    <t>CV 2019 0485</t>
  </si>
  <si>
    <t>DR 2022 0182</t>
  </si>
  <si>
    <t>CV 2010 0888</t>
  </si>
  <si>
    <t>DR 2018 0337</t>
  </si>
  <si>
    <t>DR 2022 0201</t>
  </si>
  <si>
    <t>CV 2020 0004</t>
  </si>
  <si>
    <t>DR 2022 0240</t>
  </si>
  <si>
    <t>CV 2022 0277</t>
  </si>
  <si>
    <t>CRSLD 2013 0399</t>
  </si>
  <si>
    <t>CR 2021 0254</t>
  </si>
  <si>
    <t>CRSLD 2021 0018</t>
  </si>
  <si>
    <t>01-22-029</t>
  </si>
  <si>
    <t>CV 2021 0256</t>
  </si>
  <si>
    <t>FIRST OHIO TITLE INSURANCE AGENCY LTD</t>
  </si>
  <si>
    <t>BRIDGETT ALAYNA K</t>
  </si>
  <si>
    <t>DAVIS KRISTEN</t>
  </si>
  <si>
    <t>RIEPENHOFF II DONALD J</t>
  </si>
  <si>
    <t>LONG III EDWARD</t>
  </si>
  <si>
    <t>HACKETT LAW OFFICES</t>
  </si>
  <si>
    <t>ANDERSON REBECCA L</t>
  </si>
  <si>
    <t>MANGUS CHRISTOPHER</t>
  </si>
  <si>
    <t xml:space="preserve">ALLEN JAMES R </t>
  </si>
  <si>
    <t>BASHAM KELLY J</t>
  </si>
  <si>
    <t>KAHN &amp; ASSOCIATES LLC</t>
  </si>
  <si>
    <t>GEORGE KEIS</t>
  </si>
  <si>
    <t>ALLEN CO CHILD SUPPORT ENFORCEMENT AGENCY</t>
  </si>
  <si>
    <t>OHIO STATE HIGHWAY PATROL</t>
  </si>
  <si>
    <t>KIMMET AARON J</t>
  </si>
  <si>
    <t>COZMYK LAW OFFICE</t>
  </si>
  <si>
    <t>RATHBONE GROUP LLC</t>
  </si>
  <si>
    <t>GIBSON JEFF J</t>
  </si>
  <si>
    <t>HUFFMAN JOHN C</t>
  </si>
  <si>
    <t>OHIO DEPARTMENT OF TAXATION</t>
  </si>
  <si>
    <t>ROEDER JAMES</t>
  </si>
  <si>
    <t>EVANS JOHN L</t>
  </si>
  <si>
    <t>CACH LLC</t>
  </si>
  <si>
    <t>RUSCH JESSICA</t>
  </si>
  <si>
    <t>MARTINI MICHAEL CHRISTOPHER</t>
  </si>
  <si>
    <t>FIA CARD SERVICES NA</t>
  </si>
  <si>
    <t>GREMLING JASON</t>
  </si>
  <si>
    <t>VORHEES HANNAH</t>
  </si>
  <si>
    <t>LONG CAROL</t>
  </si>
  <si>
    <t>KENNETH J REXFORD &amp; CO LLC</t>
  </si>
  <si>
    <t>GODSEY MICHELLE K</t>
  </si>
  <si>
    <t>KOFFEL BRININGER NESBITT</t>
  </si>
  <si>
    <t>CINCINNATI INSURANCE COMPANY</t>
  </si>
  <si>
    <t>WILLIAMS KATHY SUE</t>
  </si>
  <si>
    <t>HARDIN COUNTY DOMESTIC RELATIONS</t>
  </si>
  <si>
    <t>RENTZ MCKENNA</t>
  </si>
  <si>
    <t>ROWE MARGARET</t>
  </si>
  <si>
    <t>HOWELL DYLAN</t>
  </si>
  <si>
    <t>LUMEN</t>
  </si>
  <si>
    <t>RUMPKE OF OHIO INC</t>
  </si>
  <si>
    <t>INSIGHT TITLE COMPANY</t>
  </si>
  <si>
    <t>NORTHVIEW EXPRESS LAUNDRY</t>
  </si>
  <si>
    <t>BROOKS JAMES</t>
  </si>
  <si>
    <t>SCHROEDER CHAD</t>
  </si>
  <si>
    <t>KELLEM GARY L</t>
  </si>
  <si>
    <t>PROBY LISA Y</t>
  </si>
  <si>
    <t>DILLER RACHEL L</t>
  </si>
  <si>
    <t>NOFFSINGER TRICIA N</t>
  </si>
  <si>
    <t>LATSON ALLYAH</t>
  </si>
  <si>
    <t>HOLIDAY AMANDA</t>
  </si>
  <si>
    <t>WANNEMACHER ANNA</t>
  </si>
  <si>
    <t>HOLMAN ANTHONY</t>
  </si>
  <si>
    <t>WILLIAMSON ASHLEY</t>
  </si>
  <si>
    <t>ELLINGER BECKY</t>
  </si>
  <si>
    <t>SHOEMAKER CANYON</t>
  </si>
  <si>
    <t>GIPSON CHASITY</t>
  </si>
  <si>
    <t>WILLIAMS CHITQUATA</t>
  </si>
  <si>
    <t>VICE CHRISTINE</t>
  </si>
  <si>
    <t>LEE DARNELL</t>
  </si>
  <si>
    <t>ADAMS DEANNA</t>
  </si>
  <si>
    <t>JACKSON DOUGLAS</t>
  </si>
  <si>
    <t>LONG EMILY</t>
  </si>
  <si>
    <t>DRENEN JACOB</t>
  </si>
  <si>
    <t>HILL JAMES</t>
  </si>
  <si>
    <t>LAWRENCE JASON</t>
  </si>
  <si>
    <t>BURDEN JR JIMMY JO</t>
  </si>
  <si>
    <t>HOSTUTLER JONATHAN</t>
  </si>
  <si>
    <t>BOHRER JUSTIN</t>
  </si>
  <si>
    <t>KINDLE KAREN</t>
  </si>
  <si>
    <t>WHITE KENNETH</t>
  </si>
  <si>
    <t>SMITH-WILLIAMS KHIRY</t>
  </si>
  <si>
    <t>DENT LOVELESS</t>
  </si>
  <si>
    <t>GRISBY LYNAJAH</t>
  </si>
  <si>
    <t>HEFNER NATHANIEL</t>
  </si>
  <si>
    <t>BETZ NICOLE</t>
  </si>
  <si>
    <t>OFCR KIRTIS YOUNG</t>
  </si>
  <si>
    <t>AYERS RICHARD</t>
  </si>
  <si>
    <t>FERGUS RICHARD</t>
  </si>
  <si>
    <t>SHAW RUFUS</t>
  </si>
  <si>
    <t>SCHROEDER RYAN</t>
  </si>
  <si>
    <t>NEWLAND SAM</t>
  </si>
  <si>
    <t>CRUTCHER SIMONE</t>
  </si>
  <si>
    <t>LUCAS SYNCLAIRE</t>
  </si>
  <si>
    <t>WATKINS TAMARA</t>
  </si>
  <si>
    <t>DYE TAMI</t>
  </si>
  <si>
    <t>TURNER TAYSHAJZA</t>
  </si>
  <si>
    <t>RAYOUM TIFFANY</t>
  </si>
  <si>
    <t>SWARTZ VICTORIA</t>
  </si>
  <si>
    <t>WALKER KATRINA</t>
  </si>
  <si>
    <t>NUSS RYAN M</t>
  </si>
  <si>
    <t>WODARSKI TONIA</t>
  </si>
  <si>
    <t>TAVENNER CHARLES A</t>
  </si>
  <si>
    <t>BUTLER DANNY R</t>
  </si>
  <si>
    <t>GARDNER ERIC B</t>
  </si>
  <si>
    <t>MANSFIELD JOHN E</t>
  </si>
  <si>
    <t>THOMAS MICHAEL A</t>
  </si>
  <si>
    <t>CRAMER STACY L</t>
  </si>
  <si>
    <t>SCHRECK CHARLES G</t>
  </si>
  <si>
    <t>ALLEN ELLA L</t>
  </si>
  <si>
    <t>AGT J ASARO</t>
  </si>
  <si>
    <t>GOGLEY BEN A</t>
  </si>
  <si>
    <t>THOMPSON BRITTNEY</t>
  </si>
  <si>
    <t>MONFORD BRUCE</t>
  </si>
  <si>
    <t>WARD CHARLES</t>
  </si>
  <si>
    <t>NANCE CORIE</t>
  </si>
  <si>
    <t>DOYLE DR DANIELLE</t>
  </si>
  <si>
    <t>HERIG EDWARD</t>
  </si>
  <si>
    <t>MEISTER HOPE</t>
  </si>
  <si>
    <t>BOROFF JAIMAY</t>
  </si>
  <si>
    <t>STEWART JERRY</t>
  </si>
  <si>
    <t>CANNON JUAN</t>
  </si>
  <si>
    <t>JONES KEVIN</t>
  </si>
  <si>
    <t>MUSICK KYLIE</t>
  </si>
  <si>
    <t>KNOTTS MADALENA</t>
  </si>
  <si>
    <t>OFF A LARSON</t>
  </si>
  <si>
    <t>OFF D BARGINERE</t>
  </si>
  <si>
    <t>PTL J COX</t>
  </si>
  <si>
    <t>PTL N DALPOLO</t>
  </si>
  <si>
    <t>BEAIR ROBERT</t>
  </si>
  <si>
    <t>HALE VIVIAN</t>
  </si>
  <si>
    <t>HARRIS SUZANNE M</t>
  </si>
  <si>
    <t>FOSTER MARVIN K</t>
  </si>
  <si>
    <t>LEUGERS DARIN L</t>
  </si>
  <si>
    <t>CHILDS ALAN</t>
  </si>
  <si>
    <t>GERKINS ALEXANDRIA</t>
  </si>
  <si>
    <t>CARTAGNA ALEXIS</t>
  </si>
  <si>
    <t>PATTERSON ANGEL</t>
  </si>
  <si>
    <t>POPE ANTHONY</t>
  </si>
  <si>
    <t>FULLER BERHONDA M</t>
  </si>
  <si>
    <t>LINA BRANDON</t>
  </si>
  <si>
    <t>CRESS BRENDA</t>
  </si>
  <si>
    <t>BLISS CADANCE</t>
  </si>
  <si>
    <t>SMITH CANDI</t>
  </si>
  <si>
    <t>SANDERS CHAD</t>
  </si>
  <si>
    <t>JACKSON CHARLES</t>
  </si>
  <si>
    <t>DUDGEON COREY</t>
  </si>
  <si>
    <t>STRATTON DANA</t>
  </si>
  <si>
    <t>DOTSON DAVID</t>
  </si>
  <si>
    <t>HENSLEY JR DAVID</t>
  </si>
  <si>
    <t>EHORA DAWN</t>
  </si>
  <si>
    <t>BAKER EMMA</t>
  </si>
  <si>
    <t>SALAZ GILBERT</t>
  </si>
  <si>
    <t>TAYLOR HAYLEY</t>
  </si>
  <si>
    <t>KROUSE JAMES</t>
  </si>
  <si>
    <t>TAYLOR JEFF</t>
  </si>
  <si>
    <t>TAYLOR JEFFERY</t>
  </si>
  <si>
    <t>STROUD JENNIFER</t>
  </si>
  <si>
    <t>BRINKMAN JILL</t>
  </si>
  <si>
    <t>HENNON KAMIEN LYNN</t>
  </si>
  <si>
    <t>HOUSTON KARISHA</t>
  </si>
  <si>
    <t>MILLER MATTHEW</t>
  </si>
  <si>
    <t>COOK MICHAEL</t>
  </si>
  <si>
    <t>DEVINNEY NATHANIEL</t>
  </si>
  <si>
    <t>OFFICER JESSE MEYER</t>
  </si>
  <si>
    <t>HOLMES PATRICK</t>
  </si>
  <si>
    <t>ADKINS PAUL</t>
  </si>
  <si>
    <t>SFR N DAL POLO</t>
  </si>
  <si>
    <t>BEVINS TRINITY</t>
  </si>
  <si>
    <t>RYAN ZACHARY</t>
  </si>
  <si>
    <t>OFFICER KIRTIS YOUNG</t>
  </si>
  <si>
    <t>VANSCHOYCK COURTNEY</t>
  </si>
  <si>
    <t>WILSON CHRISTOPHER J</t>
  </si>
  <si>
    <t>JACKSON DAVID R</t>
  </si>
  <si>
    <t>HERD SHEILA R</t>
  </si>
  <si>
    <t>BOY SCOUT TROOP 66</t>
  </si>
  <si>
    <t>AGENT JASON ASARA</t>
  </si>
  <si>
    <t>SCHUETZ ALEX</t>
  </si>
  <si>
    <t>MILLER ALYSSA</t>
  </si>
  <si>
    <t>MILLER AMYA</t>
  </si>
  <si>
    <t>BENJAMIN ANTHONY</t>
  </si>
  <si>
    <t>SMITH ANTOINETTE</t>
  </si>
  <si>
    <t>HALE ASHLEY</t>
  </si>
  <si>
    <t>WINFIELD ATIRA</t>
  </si>
  <si>
    <t>CHANNELS BRIANNA</t>
  </si>
  <si>
    <t>HANDSHOE CASSANDRA</t>
  </si>
  <si>
    <t>HOUSTON CELINEA</t>
  </si>
  <si>
    <t>RAY-CHYANN CHANNEY</t>
  </si>
  <si>
    <t>HINES CHATOOS</t>
  </si>
  <si>
    <t>BRESSLER CHELSEY</t>
  </si>
  <si>
    <t>LAWS CHLOE</t>
  </si>
  <si>
    <t>TRENT COURTNEY</t>
  </si>
  <si>
    <t>BAILEY DARNELL</t>
  </si>
  <si>
    <t>HENSLEY DARRELL</t>
  </si>
  <si>
    <t>SIMS DENYAJAH</t>
  </si>
  <si>
    <t>COMER DESTINY</t>
  </si>
  <si>
    <t>PERKINS DONYA</t>
  </si>
  <si>
    <t>BARNETT ELIZABETH</t>
  </si>
  <si>
    <t>LUCKETT EMANUEL</t>
  </si>
  <si>
    <t>FREYTAG HILARY</t>
  </si>
  <si>
    <t>DOWNEY JANTHON</t>
  </si>
  <si>
    <t>VILLEGAS JOSEPH</t>
  </si>
  <si>
    <t>REED JOSH</t>
  </si>
  <si>
    <t>MILLER KAELYN</t>
  </si>
  <si>
    <t>DURAN KATHERINE</t>
  </si>
  <si>
    <t>DURAN KATHLEEN</t>
  </si>
  <si>
    <t>COSART KELLI</t>
  </si>
  <si>
    <t>STEVENS KEVIN</t>
  </si>
  <si>
    <t>LEWIS KYAJSIA</t>
  </si>
  <si>
    <t>BATY JR MATTHEW</t>
  </si>
  <si>
    <t>BICE MATTHEW</t>
  </si>
  <si>
    <t>KHAN MATTHEW</t>
  </si>
  <si>
    <t>KRUM NICHOLAS</t>
  </si>
  <si>
    <t>ROBY NICOLE</t>
  </si>
  <si>
    <t>WATTS JR RANDY</t>
  </si>
  <si>
    <t>HOUSTON RAYNA</t>
  </si>
  <si>
    <t>CRAIG RICHARD</t>
  </si>
  <si>
    <t>OSORIO TIARA</t>
  </si>
  <si>
    <t>OSORIA SANTOS</t>
  </si>
  <si>
    <t>STARK COUNTY SHERIFFS OFFICE</t>
  </si>
  <si>
    <t>RYENOLD TIFFANY</t>
  </si>
  <si>
    <t>KYSER ADAM</t>
  </si>
  <si>
    <t>LEVAN BRUCE A</t>
  </si>
  <si>
    <t>CLAY CAMDYN</t>
  </si>
  <si>
    <t>SAINE CHRISTOPHER P</t>
  </si>
  <si>
    <t>JOHNSON DAMON L</t>
  </si>
  <si>
    <t>ELLING ERICA</t>
  </si>
  <si>
    <t>MARSTELLER KEVIN R</t>
  </si>
  <si>
    <t>DAWSON PAUL J</t>
  </si>
  <si>
    <t>NEER ROBB M</t>
  </si>
  <si>
    <t>MOORE SCOTT D</t>
  </si>
  <si>
    <t>NGUYEN TERESA L</t>
  </si>
  <si>
    <t>ROBERTS TRACIE A</t>
  </si>
  <si>
    <t>STONEHILL TROY</t>
  </si>
  <si>
    <t>RINEHART VICKI L</t>
  </si>
  <si>
    <t>SAMS CLUB 6375</t>
  </si>
  <si>
    <t>POHLMAN LEXI</t>
  </si>
  <si>
    <t>POWELL BAILEY</t>
  </si>
  <si>
    <t>O PITTS JERRY</t>
  </si>
  <si>
    <t>BOBCAT OF LIMA INC</t>
  </si>
  <si>
    <t>DAHILL AARON P</t>
  </si>
  <si>
    <t>BOOP ALMA</t>
  </si>
  <si>
    <t>ELEY AMY E</t>
  </si>
  <si>
    <t>HENDERSHOT BRUCE D</t>
  </si>
  <si>
    <t>JACKSON BRUCE L</t>
  </si>
  <si>
    <t>CRAFT CHRISTYN D</t>
  </si>
  <si>
    <t>GROH CODY S</t>
  </si>
  <si>
    <t>STEINER CYNTHIA J</t>
  </si>
  <si>
    <t>PARKER DANIEL L</t>
  </si>
  <si>
    <t>SANDMANN JAMES A</t>
  </si>
  <si>
    <t>KRITES JESSICA C</t>
  </si>
  <si>
    <t>SCHIMPF JORDAN Q</t>
  </si>
  <si>
    <t>LAUDICK MARCIA J</t>
  </si>
  <si>
    <t>WILLIAMS MELIA C/O STEVE</t>
  </si>
  <si>
    <t>LEE PAUL J</t>
  </si>
  <si>
    <t>PRATT SAMANTHA K</t>
  </si>
  <si>
    <t>GRIMES SHANE M</t>
  </si>
  <si>
    <t>POWLEY SHAWN M</t>
  </si>
  <si>
    <t>ELLINGTON AHDASHA</t>
  </si>
  <si>
    <t>CORNWELL BRANDON</t>
  </si>
  <si>
    <t>BURNS CARLTON</t>
  </si>
  <si>
    <t>NEWMAN CASEY</t>
  </si>
  <si>
    <t>SANFORD CHRISTINA</t>
  </si>
  <si>
    <t xml:space="preserve">FOX CHRISTOPHER </t>
  </si>
  <si>
    <t>BUMP DALTON</t>
  </si>
  <si>
    <t>BOUYER DEDRENA P</t>
  </si>
  <si>
    <t>MONTGOMERY DEINA</t>
  </si>
  <si>
    <t>LUSTER EMANUEL</t>
  </si>
  <si>
    <t>MCGUIRE GREGORY</t>
  </si>
  <si>
    <t>COLE JAMES</t>
  </si>
  <si>
    <t>HOWLAND JASON</t>
  </si>
  <si>
    <t>STONE JENNIFER</t>
  </si>
  <si>
    <t>NELSON JONATHAN</t>
  </si>
  <si>
    <t>DOWNEY JONATHON</t>
  </si>
  <si>
    <t>PARENT JOYCE</t>
  </si>
  <si>
    <t>SHEELY KEVIN</t>
  </si>
  <si>
    <t>HARRUFF KIM</t>
  </si>
  <si>
    <t>HAVER KIMBERLY A</t>
  </si>
  <si>
    <t>JOHNSON KRISTIN</t>
  </si>
  <si>
    <t>CROOKS MARY BETH</t>
  </si>
  <si>
    <t>GAY MAUDE A</t>
  </si>
  <si>
    <t>ATKINSON MEGAN</t>
  </si>
  <si>
    <t>BEILEY NEHLIDJAH N</t>
  </si>
  <si>
    <t>OFFICER N DAL POLO</t>
  </si>
  <si>
    <t>WICKS PAUL</t>
  </si>
  <si>
    <t>ROBERTSON QUANTAY</t>
  </si>
  <si>
    <t>MCKEE RICKI</t>
  </si>
  <si>
    <t>STAPLETON SAMANTHA</t>
  </si>
  <si>
    <t>DENNARD SELENA</t>
  </si>
  <si>
    <t>SCHWERIN SETH</t>
  </si>
  <si>
    <t>MAYS SHANTISE</t>
  </si>
  <si>
    <t>UPSHAW SHATERA</t>
  </si>
  <si>
    <t>MAYS TIFFINI</t>
  </si>
  <si>
    <t>BEVINS TRINITIY J</t>
  </si>
  <si>
    <t>WILSON WILLIAM</t>
  </si>
  <si>
    <t>MIRZA ZAINUL</t>
  </si>
  <si>
    <t>MORLOCK JONATHAN A</t>
  </si>
  <si>
    <t>BOLDEN KADIJAH D</t>
  </si>
  <si>
    <t>WEHRLY ANDREW</t>
  </si>
  <si>
    <t>BUTTERFIELD DEBRA DENISE</t>
  </si>
  <si>
    <t>RABLE DEBRA K</t>
  </si>
  <si>
    <t>KIRK JULIE A</t>
  </si>
  <si>
    <t>SILBAUGH JR RONALD ALVIN</t>
  </si>
  <si>
    <t>WALTON VICKEY</t>
  </si>
  <si>
    <t>FRIED VINCENT P</t>
  </si>
  <si>
    <t>AHELIOTECH SERVICES LTD</t>
  </si>
  <si>
    <t>POPE ANTHONY J</t>
  </si>
  <si>
    <t>SMITH BUCKEY R</t>
  </si>
  <si>
    <t>MORRIS DANIEL J</t>
  </si>
  <si>
    <t>PLAUGHER JAMES L</t>
  </si>
  <si>
    <t>SCHIFFHAUER JAMES R</t>
  </si>
  <si>
    <t>BAKER JOHN A</t>
  </si>
  <si>
    <t>HICKS JUSTIN M</t>
  </si>
  <si>
    <t>MAYS LARENZ R</t>
  </si>
  <si>
    <t>HUGHES LEE A</t>
  </si>
  <si>
    <t>SANDERS LEVI J</t>
  </si>
  <si>
    <t>HUTCHINS MACK A</t>
  </si>
  <si>
    <t>ITEN MATTHEW J</t>
  </si>
  <si>
    <t>BAILEY NEHLIDJAH N</t>
  </si>
  <si>
    <t>BOWMAN ANNA</t>
  </si>
  <si>
    <t>BURDEN BEVERLY</t>
  </si>
  <si>
    <t>GROFF BRITTANY</t>
  </si>
  <si>
    <t>WAYNE BRITTANY</t>
  </si>
  <si>
    <t>MIENE CASEY</t>
  </si>
  <si>
    <t>SUAREZ CECILIA</t>
  </si>
  <si>
    <t>PAUL COURTNEY</t>
  </si>
  <si>
    <t>COOK DOROTHY</t>
  </si>
  <si>
    <t>QUINN HEATHER</t>
  </si>
  <si>
    <t>WASHINGTON HEZAKIHA</t>
  </si>
  <si>
    <t>WAGNER JAMES</t>
  </si>
  <si>
    <t>WHITE JASAMINE</t>
  </si>
  <si>
    <t>BELL JR JAY</t>
  </si>
  <si>
    <t>MERTENS-WINKLER JESSICA</t>
  </si>
  <si>
    <t>HAGERMAN LISA</t>
  </si>
  <si>
    <t>WAGNER MICHELLE</t>
  </si>
  <si>
    <t>OFFICER J FURRY</t>
  </si>
  <si>
    <t>JUSTUS STACEY</t>
  </si>
  <si>
    <t>HARDISON STEPHANIE</t>
  </si>
  <si>
    <t>MILLER KEATON</t>
  </si>
  <si>
    <t>SMITH  GREGORY</t>
  </si>
  <si>
    <t>BAXTER BENJAMIN</t>
  </si>
  <si>
    <t>HAWK ASHLEY</t>
  </si>
  <si>
    <t>MID VALLEY PIPELINE COPMANY</t>
  </si>
  <si>
    <t>FRATERNAL ORDER OF EAGLES</t>
  </si>
  <si>
    <t>WYNDHAM ENTERPRISES LTD</t>
  </si>
  <si>
    <t>CHALLENGED CHAMPIONS EQUESTRIAN</t>
  </si>
  <si>
    <t>ECOLAB INC</t>
  </si>
  <si>
    <t>FORD MOTOR COMPANY</t>
  </si>
  <si>
    <t>MERCY HEALTH - ST RITAS</t>
  </si>
  <si>
    <t>DAY ASHLEY</t>
  </si>
  <si>
    <t>SMITH DENVER L</t>
  </si>
  <si>
    <t>TOWSEY AUSTIN</t>
  </si>
  <si>
    <t>FOUR-U-OFFICE SUPPLIES INC</t>
  </si>
  <si>
    <t>COOLIDGE ALISON R</t>
  </si>
  <si>
    <t>EWALD AMBER M</t>
  </si>
  <si>
    <t>SHORT CHRISTOPHER J</t>
  </si>
  <si>
    <t>MYERS COURTNEY</t>
  </si>
  <si>
    <t>REEDY ELENA K</t>
  </si>
  <si>
    <t>HONAKER JONATHAN T</t>
  </si>
  <si>
    <t>FIELDS LINDA G</t>
  </si>
  <si>
    <t>HAWKINS SERINA C</t>
  </si>
  <si>
    <t>DONOHUE WILLIAM</t>
  </si>
  <si>
    <t>BURKE BREANNA</t>
  </si>
  <si>
    <t>HUNT DEBORAH</t>
  </si>
  <si>
    <t>WANTLAND EVAN</t>
  </si>
  <si>
    <t>MATTHEWS ICUIS</t>
  </si>
  <si>
    <t>SAWYER JUSTIN</t>
  </si>
  <si>
    <t>HOUSEWORTH LINDA</t>
  </si>
  <si>
    <t>LOSS MANAGER</t>
  </si>
  <si>
    <t>MEIJERS</t>
  </si>
  <si>
    <t>MILLER MELISSA</t>
  </si>
  <si>
    <t>FURHOP NICOLE</t>
  </si>
  <si>
    <t>PTL K JETTINGHOFF</t>
  </si>
  <si>
    <t>PTL R GIBSON</t>
  </si>
  <si>
    <t>SHUE REBECCA</t>
  </si>
  <si>
    <t>LUCHINI ROUUETTE</t>
  </si>
  <si>
    <t>RULERS</t>
  </si>
  <si>
    <t>GIBSON STACEY</t>
  </si>
  <si>
    <t>BALL SUSAN</t>
  </si>
  <si>
    <t>LUCAS SYNCLAIRE SIMON</t>
  </si>
  <si>
    <t>STRAWN TODD</t>
  </si>
  <si>
    <t>HEIER TREY</t>
  </si>
  <si>
    <t>OHIO CHAMBER OF COMMERCE</t>
  </si>
  <si>
    <t>THOMPSON ACE</t>
  </si>
  <si>
    <t>HASTINGS LIAM</t>
  </si>
  <si>
    <t>DAVIS CARLA B</t>
  </si>
  <si>
    <t>BLACKHOOF TITLE AGENCY LLC</t>
  </si>
  <si>
    <t>ROBERTS CANDACE</t>
  </si>
  <si>
    <t>VINCENT ABIGAYL</t>
  </si>
  <si>
    <t>BENJAMIN AMBER</t>
  </si>
  <si>
    <t>DURAN CHRISTOPHER</t>
  </si>
  <si>
    <t>MORGAN DANIELLE</t>
  </si>
  <si>
    <t>DEP M FLOWERS</t>
  </si>
  <si>
    <t>WARD EBONY</t>
  </si>
  <si>
    <t>EBELING JAMES</t>
  </si>
  <si>
    <t>HOOD KEVIN</t>
  </si>
  <si>
    <t>FUNCHES LEWIS</t>
  </si>
  <si>
    <t>CALDWELL MARK</t>
  </si>
  <si>
    <t>GARDNER MELISSA</t>
  </si>
  <si>
    <t>POWELL MIKE</t>
  </si>
  <si>
    <t>HILEMAN MOLLY</t>
  </si>
  <si>
    <t>OFFICER JAMIE FURRY</t>
  </si>
  <si>
    <t>ODOM RICKY</t>
  </si>
  <si>
    <t>COOPER SHEILA</t>
  </si>
  <si>
    <t>WARD TARA</t>
  </si>
  <si>
    <t>BURDEN ANTHONY J</t>
  </si>
  <si>
    <t>WALL BARBARA J</t>
  </si>
  <si>
    <t>BEERY CHAD W</t>
  </si>
  <si>
    <t>BRYAN EMILY R</t>
  </si>
  <si>
    <t>JOHNSTON ERIC J</t>
  </si>
  <si>
    <t>SLINGER JACQUELINE R</t>
  </si>
  <si>
    <t>MCELWAIN JANE E</t>
  </si>
  <si>
    <t>MCDANIEL JODI</t>
  </si>
  <si>
    <t>SAMONS JUSTIN M</t>
  </si>
  <si>
    <t>HAWKINS KEITH R</t>
  </si>
  <si>
    <t>WAUGHTEL KIMBERLY L</t>
  </si>
  <si>
    <t>HURLEY KRISTI M</t>
  </si>
  <si>
    <t>SIEFKER LAURA B</t>
  </si>
  <si>
    <t>LILES LINDSEY A</t>
  </si>
  <si>
    <t>BOWERS MARIANNE Y</t>
  </si>
  <si>
    <t>FELVER MELANIE K</t>
  </si>
  <si>
    <t>WATKINS MICHAEL D</t>
  </si>
  <si>
    <t>KEITH PAMELA J</t>
  </si>
  <si>
    <t>LEUGERS PETER C</t>
  </si>
  <si>
    <t>LONG RICHARD F</t>
  </si>
  <si>
    <t>RILEY TERRY</t>
  </si>
  <si>
    <t>KAYSER TIFFANY M</t>
  </si>
  <si>
    <t>WILSON TONI</t>
  </si>
  <si>
    <t>NICHOLS BILLY</t>
  </si>
  <si>
    <t>VOGT BOBBI</t>
  </si>
  <si>
    <t>GRACE MARCUS</t>
  </si>
  <si>
    <t>DELONG STEPHANIE</t>
  </si>
  <si>
    <t>WEBSTER WYKESHA</t>
  </si>
  <si>
    <t>SMITH BETHANY</t>
  </si>
  <si>
    <t>RABLE BRANDON</t>
  </si>
  <si>
    <t>STEWART COLE</t>
  </si>
  <si>
    <t>SMITH DAVID</t>
  </si>
  <si>
    <t>JOHNSON ELISA</t>
  </si>
  <si>
    <t>GREELEY ELIZABETH</t>
  </si>
  <si>
    <t>HEFNER ERIC</t>
  </si>
  <si>
    <t>ATKINS JAYDEN</t>
  </si>
  <si>
    <t>MAYS JEREMY</t>
  </si>
  <si>
    <t>GOOD KIRSTAN</t>
  </si>
  <si>
    <t>BARNES MADISON</t>
  </si>
  <si>
    <t>FUQUA MELISSA</t>
  </si>
  <si>
    <t>GESSEL MICHAEL</t>
  </si>
  <si>
    <t>GESSEL MICHELLE</t>
  </si>
  <si>
    <t>JONES MICHELLE</t>
  </si>
  <si>
    <t>WILSON MOLLINA TISHAWN</t>
  </si>
  <si>
    <t>OFFICER A KING</t>
  </si>
  <si>
    <t>OFFICER D HARRISON</t>
  </si>
  <si>
    <t>REED OLIVIA</t>
  </si>
  <si>
    <t>NELSON OTIS</t>
  </si>
  <si>
    <t>LYONS RICKEY</t>
  </si>
  <si>
    <t>GESSEL ROBERT</t>
  </si>
  <si>
    <t>TOBIN SARAH</t>
  </si>
  <si>
    <t>KIDWELL TONEY</t>
  </si>
  <si>
    <t>JONES VICTORIA</t>
  </si>
  <si>
    <t>BURKE ZACKARY</t>
  </si>
  <si>
    <t>FUQUA ALICIA C</t>
  </si>
  <si>
    <t>BINGHAM ALLISON L</t>
  </si>
  <si>
    <t>HAWKEY AMY M</t>
  </si>
  <si>
    <t>BRYER CODY R</t>
  </si>
  <si>
    <t>SEWELL DAVID B</t>
  </si>
  <si>
    <t>HASTING GLENN M</t>
  </si>
  <si>
    <t>ADAMS JOSHUA</t>
  </si>
  <si>
    <t>THOMPSON NICHOLAS B</t>
  </si>
  <si>
    <t>MCCONKEY REECE R</t>
  </si>
  <si>
    <t>GOLEBIEWSKI SUSAN C</t>
  </si>
  <si>
    <t>2016 GD 00004; 2016 GD 00005; 2016 GD 00006</t>
  </si>
  <si>
    <t>2019 GD 00006</t>
  </si>
  <si>
    <t>2021 GD 00013</t>
  </si>
  <si>
    <t>2021 ES 00420</t>
  </si>
  <si>
    <t>2021 GD 00002</t>
  </si>
  <si>
    <t>2021 AD 00030</t>
  </si>
  <si>
    <t>2022 NC 00006</t>
  </si>
  <si>
    <t>2020 ES 00376</t>
  </si>
  <si>
    <t>2021 ES 00558</t>
  </si>
  <si>
    <t>ADAMS ESTATE OF FRANCIS D</t>
  </si>
  <si>
    <t>COLEY II WILLIAM</t>
  </si>
  <si>
    <t>EDWARDS KENNETH N</t>
  </si>
  <si>
    <t>FERRALL ZACH G</t>
  </si>
  <si>
    <t>EDE DOMANICA</t>
  </si>
  <si>
    <t>NEAL J GRANT</t>
  </si>
  <si>
    <t>CUILLI LEONARD A</t>
  </si>
  <si>
    <t>DUVERNAY DEBRA A</t>
  </si>
  <si>
    <t>HALLARD ESTATE OF TAMARA L</t>
  </si>
  <si>
    <t>CF2022 0015</t>
  </si>
  <si>
    <t>CV20220015</t>
  </si>
  <si>
    <t>MCCLELLAND CINDY (POSSIBLE HEIR TO ESTATE OF ORVEL E MCCLELLAND ET AL.)</t>
  </si>
  <si>
    <t>PACK TINA M (ET AL.)</t>
  </si>
  <si>
    <t>CF2022 0003</t>
  </si>
  <si>
    <t>CF20220003</t>
  </si>
  <si>
    <t>EDGINGTON MAXINE (ET AL.)</t>
  </si>
  <si>
    <t>CF2022 0016</t>
  </si>
  <si>
    <t>CF20220016</t>
  </si>
  <si>
    <t>NUMBERS DIANA</t>
  </si>
  <si>
    <t>LUCENTE JR THOMAS J</t>
  </si>
  <si>
    <t>WIDMER ROBERT</t>
  </si>
  <si>
    <t>KIDD GREG</t>
  </si>
  <si>
    <t>FLYNN CHANCE</t>
  </si>
  <si>
    <t>BAUMUNK COREL L</t>
  </si>
  <si>
    <t>HEMPKER ADRIANNA</t>
  </si>
  <si>
    <t>SNYDER ALYSSA</t>
  </si>
  <si>
    <t>MCDONALD ANGELA</t>
  </si>
  <si>
    <t>DAILY ARIANA</t>
  </si>
  <si>
    <t>LEMASTER BATE</t>
  </si>
  <si>
    <t>SWICK BRANDON</t>
  </si>
  <si>
    <t>SORRELS BRIANE</t>
  </si>
  <si>
    <t>GUMM BRUCE</t>
  </si>
  <si>
    <t>GRONAS CARTER M</t>
  </si>
  <si>
    <t>MESNARD CHAD</t>
  </si>
  <si>
    <t>HOWARD CLARISSA K</t>
  </si>
  <si>
    <t>MAXWELL DALLAS</t>
  </si>
  <si>
    <t>MCGUE DARTANION</t>
  </si>
  <si>
    <t>RISNER DEBORAH</t>
  </si>
  <si>
    <t>HALL DIVANTE</t>
  </si>
  <si>
    <t>ONEIL HAYLEY S</t>
  </si>
  <si>
    <t>KAUFMAN JAMIE</t>
  </si>
  <si>
    <t>MALICK JASON A</t>
  </si>
  <si>
    <t>MARTINEZ JESSICA</t>
  </si>
  <si>
    <t>RAMIREZ MOLINA JOSE</t>
  </si>
  <si>
    <t>MORLOCK JOSHUA R</t>
  </si>
  <si>
    <t>RAMIREZ MOLINA JUAN</t>
  </si>
  <si>
    <t>JACKSON LATAMANGELA D</t>
  </si>
  <si>
    <t>HAND SNYDER LINDSEY</t>
  </si>
  <si>
    <t>COWEN LONESTER</t>
  </si>
  <si>
    <t>EVANS LYNN A</t>
  </si>
  <si>
    <t>ROESSLER MARANDA</t>
  </si>
  <si>
    <t>HERSHBERGER MARGARET D</t>
  </si>
  <si>
    <t>HUTCHINS MARK</t>
  </si>
  <si>
    <t>SMITH MIKAYLA</t>
  </si>
  <si>
    <t>GODON NATASHA</t>
  </si>
  <si>
    <t>EMERSON NIJAEA</t>
  </si>
  <si>
    <t>MADLOCK PAULETTE</t>
  </si>
  <si>
    <t>KIMPEL SAMUEL</t>
  </si>
  <si>
    <t>BISHOP SHERRY</t>
  </si>
  <si>
    <t>HEBROCK SHYLEN</t>
  </si>
  <si>
    <t>RAMSEY SHYQUAYA Y</t>
  </si>
  <si>
    <t>CHILDRES TAYLOR</t>
  </si>
  <si>
    <t>THOMAS TAYLOR</t>
  </si>
  <si>
    <t>SIMPSON TIMERANCE J</t>
  </si>
  <si>
    <t>CHILES TRISTAN S</t>
  </si>
  <si>
    <t>GRAVES ZARIAN</t>
  </si>
  <si>
    <t>KESSEN ASHLEY R</t>
  </si>
  <si>
    <t>EHRNSBERGER DAVID E</t>
  </si>
  <si>
    <t>WARD EMMA L</t>
  </si>
  <si>
    <t>LUKE JAMES A</t>
  </si>
  <si>
    <t>LEWIS JAMES T</t>
  </si>
  <si>
    <t>PARKS KRISTIE D</t>
  </si>
  <si>
    <t>PARKER MATTHEW S</t>
  </si>
  <si>
    <t>BIERLY NATHANIEL C</t>
  </si>
  <si>
    <t>SCHNEIDER ROBERT H</t>
  </si>
  <si>
    <t>TORBET RUSSELL B</t>
  </si>
  <si>
    <t>JACKSON SETH W</t>
  </si>
  <si>
    <t>FUQUA SHALONDA M</t>
  </si>
  <si>
    <t>ROE DIANE</t>
  </si>
  <si>
    <t>ALLEN COUNTY REPUBLICAN COMMITTEE</t>
  </si>
  <si>
    <t>TATE DAMION L</t>
  </si>
  <si>
    <t>PARENT JENNIFER E</t>
  </si>
  <si>
    <t>MCCAIN JOHN N</t>
  </si>
  <si>
    <t>REAM KEITH R</t>
  </si>
  <si>
    <t>MEYER LAURA M</t>
  </si>
  <si>
    <t>RAINES MARY E</t>
  </si>
  <si>
    <t>BATTULA SANDHYA R</t>
  </si>
  <si>
    <t>NEWLAND SARAH E</t>
  </si>
  <si>
    <t>REEDER WILLIAM W</t>
  </si>
  <si>
    <t>RAMIREZ ZION J</t>
  </si>
  <si>
    <t>MEEK BRITTANY</t>
  </si>
  <si>
    <t>HUTCHINSON BRYAN D</t>
  </si>
  <si>
    <t>MEEKER SR DAVID W</t>
  </si>
  <si>
    <t>TORRES GABRIELA</t>
  </si>
  <si>
    <t>DICKMAN JENNIFER M</t>
  </si>
  <si>
    <t>WALLACE JENNIFER</t>
  </si>
  <si>
    <t>BLAUVELT JEREMY</t>
  </si>
  <si>
    <t>BLACK JESSICA</t>
  </si>
  <si>
    <t>WEBB KELSEA</t>
  </si>
  <si>
    <t>JENNINGS LATRISHA I</t>
  </si>
  <si>
    <t>ELLINGER MICHALE J</t>
  </si>
  <si>
    <t xml:space="preserve">JONES MICHELLE </t>
  </si>
  <si>
    <t>GORDON NATASHA</t>
  </si>
  <si>
    <t>RADLER RACHEL M</t>
  </si>
  <si>
    <t>VASSER TAMEEJA L</t>
  </si>
  <si>
    <t>DOBNER TINA J</t>
  </si>
  <si>
    <t>DANSBY RYAN K</t>
  </si>
  <si>
    <t>ESTATE OF JOHN W JACKSON</t>
  </si>
  <si>
    <t>2016 ES 318</t>
  </si>
  <si>
    <t>ROHRBACHER JAY L DECEDENT (ET AL)</t>
  </si>
  <si>
    <t>TF 2023 0037</t>
  </si>
  <si>
    <t>SAWYER ESTATE OF DIANE SUE</t>
  </si>
  <si>
    <t>ESTATE OF DIANE SUE SAWYER</t>
  </si>
  <si>
    <t>2022 ES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</si>
</sst>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  <xf numFmtId="0" fontId="2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 applyAlignment="1">
      <alignment horizontal="center"/>
    </xf>
    <xf numFmtId="44" fontId="16" fillId="0" borderId="0" xfId="103" applyFont="1"/>
    <xf numFmtId="44" fontId="21" fillId="0" borderId="0" xfId="103" applyFont="1"/>
    <xf numFmtId="0" fontId="0" fillId="0" borderId="0" xfId="0" applyBorder="1"/>
    <xf numFmtId="0" fontId="0" fillId="0" borderId="0" xfId="0" applyFill="1" applyBorder="1"/>
    <xf numFmtId="43" fontId="1" fillId="0" borderId="0" xfId="1" applyFon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/>
    <xf numFmtId="0" fontId="19" fillId="0" borderId="0" xfId="0" applyFont="1" applyFill="1" applyBorder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/>
    <xf numFmtId="0" fontId="16" fillId="0" borderId="12" xfId="0" applyFont="1" applyBorder="1"/>
    <xf numFmtId="43" fontId="16" fillId="0" borderId="12" xfId="0" applyNumberFormat="1" applyFont="1" applyBorder="1"/>
    <xf numFmtId="4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/>
    <xf numFmtId="0" fontId="0" fillId="0" borderId="0" xfId="0"/>
    <xf numFmtId="0" fontId="16" fillId="0" borderId="0" xfId="0" applyFont="1"/>
    <xf numFmtId="43" fontId="0" fillId="33" borderId="0" xfId="1" applyFont="1" applyFill="1"/>
    <xf numFmtId="43" fontId="0" fillId="34" borderId="0" xfId="1" applyFont="1" applyFill="1"/>
    <xf numFmtId="43" fontId="0" fillId="35" borderId="0" xfId="1" applyFont="1" applyFill="1"/>
    <xf numFmtId="43" fontId="0" fillId="33" borderId="0" xfId="0" applyNumberFormat="1" applyFill="1" applyBorder="1"/>
    <xf numFmtId="43" fontId="0" fillId="34" borderId="0" xfId="0" applyNumberFormat="1" applyFill="1" applyBorder="1"/>
    <xf numFmtId="43" fontId="0" fillId="35" borderId="0" xfId="0" applyNumberFormat="1" applyFill="1" applyBorder="1"/>
    <xf numFmtId="44" fontId="0" fillId="0" borderId="0" xfId="0" applyNumberFormat="1"/>
    <xf numFmtId="43" fontId="0" fillId="0" borderId="1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NumberFormat="1" applyFont="1" applyAlignment="1">
      <alignment horizontal="left"/>
    </xf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104" applyFont="1"/>
    <xf numFmtId="166" fontId="20" fillId="0" borderId="0" xfId="104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43" fontId="0" fillId="0" borderId="0" xfId="1" applyNumberFormat="1" applyFont="1" applyFill="1" applyBorder="1"/>
    <xf numFmtId="43" fontId="0" fillId="0" borderId="0" xfId="1" applyNumberFormat="1" applyFont="1"/>
    <xf numFmtId="43" fontId="20" fillId="0" borderId="0" xfId="104" applyNumberFormat="1" applyFon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20" fillId="0" borderId="0" xfId="104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6" fontId="22" fillId="0" borderId="13" xfId="0" applyNumberFormat="1" applyFont="1" applyBorder="1" applyAlignment="1">
      <alignment horizontal="left"/>
    </xf>
    <xf numFmtId="0" fontId="16" fillId="0" borderId="13" xfId="0" applyFont="1" applyBorder="1"/>
    <xf numFmtId="0" fontId="0" fillId="33" borderId="11" xfId="0" applyFill="1" applyBorder="1" applyAlignment="1">
      <alignment horizontal="center"/>
    </xf>
    <xf numFmtId="0" fontId="0" fillId="33" borderId="11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35" borderId="11" xfId="0" applyFill="1" applyBorder="1" applyAlignment="1">
      <alignment horizontal="center" wrapText="1"/>
    </xf>
    <xf numFmtId="166" fontId="0" fillId="0" borderId="0" xfId="0" quotePrefix="1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6" fontId="19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quotePrefix="1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43" fontId="22" fillId="0" borderId="12" xfId="0" applyNumberFormat="1" applyFont="1" applyBorder="1"/>
    <xf numFmtId="43" fontId="22" fillId="0" borderId="12" xfId="1" applyFont="1" applyBorder="1"/>
    <xf numFmtId="44" fontId="0" fillId="36" borderId="0" xfId="103" applyFont="1" applyFill="1"/>
    <xf numFmtId="0" fontId="0" fillId="36" borderId="0" xfId="0" applyFill="1"/>
    <xf numFmtId="43" fontId="0" fillId="36" borderId="0" xfId="0" applyNumberFormat="1" applyFill="1"/>
    <xf numFmtId="43" fontId="0" fillId="36" borderId="0" xfId="1" applyFont="1" applyFill="1"/>
    <xf numFmtId="44" fontId="0" fillId="36" borderId="12" xfId="0" applyNumberFormat="1" applyFill="1" applyBorder="1"/>
    <xf numFmtId="44" fontId="14" fillId="37" borderId="12" xfId="0" applyNumberFormat="1" applyFont="1" applyFill="1" applyBorder="1"/>
    <xf numFmtId="0" fontId="14" fillId="37" borderId="12" xfId="0" applyFont="1" applyFill="1" applyBorder="1"/>
    <xf numFmtId="43" fontId="26" fillId="0" borderId="0" xfId="1" applyNumberFormat="1" applyFont="1" applyFill="1" applyBorder="1" applyAlignment="1">
      <alignment vertical="top"/>
    </xf>
    <xf numFmtId="43" fontId="19" fillId="0" borderId="0" xfId="1" applyNumberFormat="1" applyFont="1" applyFill="1" applyBorder="1" applyAlignment="1">
      <alignment horizontal="center"/>
    </xf>
    <xf numFmtId="43" fontId="0" fillId="0" borderId="0" xfId="0" applyNumberFormat="1" applyFont="1" applyBorder="1"/>
    <xf numFmtId="43" fontId="19" fillId="0" borderId="0" xfId="1" applyNumberFormat="1" applyFont="1" applyFill="1" applyBorder="1" applyAlignment="1">
      <alignment horizontal="center" wrapText="1"/>
    </xf>
    <xf numFmtId="0" fontId="19" fillId="0" borderId="0" xfId="63" applyFont="1" applyFill="1" applyBorder="1" applyAlignment="1">
      <alignment horizontal="left" vertical="top"/>
    </xf>
    <xf numFmtId="166" fontId="19" fillId="0" borderId="0" xfId="63" quotePrefix="1" applyNumberFormat="1" applyFont="1" applyFill="1" applyBorder="1" applyAlignment="1">
      <alignment horizontal="center" vertical="top"/>
    </xf>
    <xf numFmtId="43" fontId="20" fillId="0" borderId="0" xfId="104" applyNumberFormat="1" applyFont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166" fontId="19" fillId="0" borderId="0" xfId="63" quotePrefix="1" applyNumberFormat="1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11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Fill="1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104" applyFont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6" fontId="16" fillId="0" borderId="0" xfId="0" applyNumberFormat="1" applyFont="1"/>
    <xf numFmtId="166" fontId="25" fillId="38" borderId="0" xfId="0" applyNumberFormat="1" applyFont="1" applyFill="1" applyBorder="1" applyAlignment="1">
      <alignment horizontal="center"/>
    </xf>
    <xf numFmtId="0" fontId="25" fillId="39" borderId="0" xfId="0" applyFont="1" applyFill="1" applyBorder="1" applyAlignment="1">
      <alignment horizontal="center"/>
    </xf>
    <xf numFmtId="43" fontId="25" fillId="39" borderId="0" xfId="1" applyNumberFormat="1" applyFont="1" applyFill="1" applyBorder="1" applyAlignment="1">
      <alignment horizontal="center"/>
    </xf>
    <xf numFmtId="166" fontId="25" fillId="39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9" fillId="0" borderId="0" xfId="63" applyFont="1" applyFill="1" applyBorder="1" applyAlignment="1">
      <alignment horizontal="right" vertical="top"/>
    </xf>
    <xf numFmtId="0" fontId="22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43" fontId="25" fillId="39" borderId="0" xfId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104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0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10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3" xr:uid="{00000000-0005-0000-0000-000027000000}"/>
    <cellStyle name="Normal 10 2" xfId="44" xr:uid="{00000000-0005-0000-0000-000028000000}"/>
    <cellStyle name="Normal 10 3" xfId="45" xr:uid="{00000000-0005-0000-0000-000029000000}"/>
    <cellStyle name="Normal 10 4" xfId="46" xr:uid="{00000000-0005-0000-0000-00002A000000}"/>
    <cellStyle name="Normal 10 5" xfId="47" xr:uid="{00000000-0005-0000-0000-00002B000000}"/>
    <cellStyle name="Normal 11" xfId="48" xr:uid="{00000000-0005-0000-0000-00002C000000}"/>
    <cellStyle name="Normal 11 2" xfId="49" xr:uid="{00000000-0005-0000-0000-00002D000000}"/>
    <cellStyle name="Normal 11 3" xfId="50" xr:uid="{00000000-0005-0000-0000-00002E000000}"/>
    <cellStyle name="Normal 11 4" xfId="51" xr:uid="{00000000-0005-0000-0000-00002F000000}"/>
    <cellStyle name="Normal 11 5" xfId="52" xr:uid="{00000000-0005-0000-0000-000030000000}"/>
    <cellStyle name="Normal 12" xfId="53" xr:uid="{00000000-0005-0000-0000-000031000000}"/>
    <cellStyle name="Normal 12 2" xfId="54" xr:uid="{00000000-0005-0000-0000-000032000000}"/>
    <cellStyle name="Normal 12 3" xfId="55" xr:uid="{00000000-0005-0000-0000-000033000000}"/>
    <cellStyle name="Normal 12 4" xfId="56" xr:uid="{00000000-0005-0000-0000-000034000000}"/>
    <cellStyle name="Normal 12 5" xfId="57" xr:uid="{00000000-0005-0000-0000-000035000000}"/>
    <cellStyle name="Normal 13" xfId="58" xr:uid="{00000000-0005-0000-0000-000036000000}"/>
    <cellStyle name="Normal 13 2" xfId="59" xr:uid="{00000000-0005-0000-0000-000037000000}"/>
    <cellStyle name="Normal 13 3" xfId="60" xr:uid="{00000000-0005-0000-0000-000038000000}"/>
    <cellStyle name="Normal 13 4" xfId="61" xr:uid="{00000000-0005-0000-0000-000039000000}"/>
    <cellStyle name="Normal 13 5" xfId="62" xr:uid="{00000000-0005-0000-0000-00003A000000}"/>
    <cellStyle name="Normal 14" xfId="104" xr:uid="{00000000-0005-0000-0000-00003B000000}"/>
    <cellStyle name="Normal 2" xfId="63" xr:uid="{00000000-0005-0000-0000-00003C000000}"/>
    <cellStyle name="Normal 2 2" xfId="64" xr:uid="{00000000-0005-0000-0000-00003D000000}"/>
    <cellStyle name="Normal 2 3" xfId="65" xr:uid="{00000000-0005-0000-0000-00003E000000}"/>
    <cellStyle name="Normal 2 4" xfId="66" xr:uid="{00000000-0005-0000-0000-00003F000000}"/>
    <cellStyle name="Normal 2 5" xfId="67" xr:uid="{00000000-0005-0000-0000-000040000000}"/>
    <cellStyle name="Normal 3" xfId="68" xr:uid="{00000000-0005-0000-0000-000041000000}"/>
    <cellStyle name="Normal 3 2" xfId="69" xr:uid="{00000000-0005-0000-0000-000042000000}"/>
    <cellStyle name="Normal 3 3" xfId="70" xr:uid="{00000000-0005-0000-0000-000043000000}"/>
    <cellStyle name="Normal 3 4" xfId="71" xr:uid="{00000000-0005-0000-0000-000044000000}"/>
    <cellStyle name="Normal 3 5" xfId="72" xr:uid="{00000000-0005-0000-0000-000045000000}"/>
    <cellStyle name="Normal 4" xfId="73" xr:uid="{00000000-0005-0000-0000-000046000000}"/>
    <cellStyle name="Normal 4 2" xfId="74" xr:uid="{00000000-0005-0000-0000-000047000000}"/>
    <cellStyle name="Normal 4 3" xfId="75" xr:uid="{00000000-0005-0000-0000-000048000000}"/>
    <cellStyle name="Normal 4 4" xfId="76" xr:uid="{00000000-0005-0000-0000-000049000000}"/>
    <cellStyle name="Normal 4 5" xfId="77" xr:uid="{00000000-0005-0000-0000-00004A000000}"/>
    <cellStyle name="Normal 5" xfId="78" xr:uid="{00000000-0005-0000-0000-00004B000000}"/>
    <cellStyle name="Normal 5 2" xfId="79" xr:uid="{00000000-0005-0000-0000-00004C000000}"/>
    <cellStyle name="Normal 5 3" xfId="80" xr:uid="{00000000-0005-0000-0000-00004D000000}"/>
    <cellStyle name="Normal 5 4" xfId="81" xr:uid="{00000000-0005-0000-0000-00004E000000}"/>
    <cellStyle name="Normal 5 5" xfId="82" xr:uid="{00000000-0005-0000-0000-00004F000000}"/>
    <cellStyle name="Normal 6" xfId="83" xr:uid="{00000000-0005-0000-0000-000050000000}"/>
    <cellStyle name="Normal 6 2" xfId="84" xr:uid="{00000000-0005-0000-0000-000051000000}"/>
    <cellStyle name="Normal 6 3" xfId="85" xr:uid="{00000000-0005-0000-0000-000052000000}"/>
    <cellStyle name="Normal 6 4" xfId="86" xr:uid="{00000000-0005-0000-0000-000053000000}"/>
    <cellStyle name="Normal 6 5" xfId="87" xr:uid="{00000000-0005-0000-0000-000054000000}"/>
    <cellStyle name="Normal 7" xfId="88" xr:uid="{00000000-0005-0000-0000-000055000000}"/>
    <cellStyle name="Normal 7 2" xfId="89" xr:uid="{00000000-0005-0000-0000-000056000000}"/>
    <cellStyle name="Normal 7 3" xfId="90" xr:uid="{00000000-0005-0000-0000-000057000000}"/>
    <cellStyle name="Normal 7 4" xfId="91" xr:uid="{00000000-0005-0000-0000-000058000000}"/>
    <cellStyle name="Normal 7 5" xfId="92" xr:uid="{00000000-0005-0000-0000-000059000000}"/>
    <cellStyle name="Normal 8" xfId="93" xr:uid="{00000000-0005-0000-0000-00005A000000}"/>
    <cellStyle name="Normal 8 2" xfId="94" xr:uid="{00000000-0005-0000-0000-00005B000000}"/>
    <cellStyle name="Normal 8 3" xfId="95" xr:uid="{00000000-0005-0000-0000-00005C000000}"/>
    <cellStyle name="Normal 8 4" xfId="96" xr:uid="{00000000-0005-0000-0000-00005D000000}"/>
    <cellStyle name="Normal 8 5" xfId="97" xr:uid="{00000000-0005-0000-0000-00005E000000}"/>
    <cellStyle name="Normal 9" xfId="98" xr:uid="{00000000-0005-0000-0000-00005F000000}"/>
    <cellStyle name="Normal 9 2" xfId="99" xr:uid="{00000000-0005-0000-0000-000060000000}"/>
    <cellStyle name="Normal 9 3" xfId="100" xr:uid="{00000000-0005-0000-0000-000061000000}"/>
    <cellStyle name="Normal 9 4" xfId="101" xr:uid="{00000000-0005-0000-0000-000062000000}"/>
    <cellStyle name="Normal 9 5" xfId="102" xr:uid="{00000000-0005-0000-0000-000063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J2615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61.7109375" style="18" bestFit="1" customWidth="1"/>
    <col min="2" max="2" width="21.28515625" style="10" customWidth="1"/>
    <col min="3" max="3" width="19" style="42" bestFit="1" customWidth="1"/>
    <col min="4" max="4" width="23" style="36" bestFit="1" customWidth="1"/>
    <col min="5" max="5" width="19.140625" style="18" bestFit="1" customWidth="1"/>
    <col min="6" max="6" width="60" style="18" bestFit="1" customWidth="1"/>
    <col min="7" max="7" width="43" style="18" bestFit="1" customWidth="1"/>
    <col min="8" max="8" width="25" style="40" bestFit="1" customWidth="1"/>
    <col min="9" max="16384" width="9.140625" style="25"/>
  </cols>
  <sheetData>
    <row r="1" spans="1:8" ht="15.75" x14ac:dyDescent="0.25">
      <c r="A1" s="110" t="s">
        <v>1179</v>
      </c>
      <c r="B1" s="111" t="s">
        <v>1180</v>
      </c>
      <c r="C1" s="110" t="s">
        <v>1181</v>
      </c>
      <c r="D1" s="112" t="s">
        <v>1182</v>
      </c>
      <c r="E1" s="110" t="s">
        <v>1183</v>
      </c>
      <c r="F1" s="110" t="s">
        <v>1184</v>
      </c>
      <c r="G1" s="110" t="s">
        <v>1186</v>
      </c>
      <c r="H1" s="109" t="s">
        <v>1187</v>
      </c>
    </row>
    <row r="2" spans="1:8" x14ac:dyDescent="0.25">
      <c r="A2" s="121" t="s">
        <v>2047</v>
      </c>
      <c r="B2" s="86">
        <v>6</v>
      </c>
      <c r="C2" s="105">
        <v>7303817</v>
      </c>
      <c r="D2" s="48">
        <v>44770</v>
      </c>
      <c r="E2" s="39" t="s">
        <v>193</v>
      </c>
      <c r="F2" s="39" t="s">
        <v>38</v>
      </c>
      <c r="G2" s="45"/>
      <c r="H2" s="56">
        <v>45357</v>
      </c>
    </row>
    <row r="3" spans="1:8" x14ac:dyDescent="0.25">
      <c r="A3" s="121" t="s">
        <v>2455</v>
      </c>
      <c r="B3" s="86">
        <v>95</v>
      </c>
      <c r="C3" s="105">
        <v>32688</v>
      </c>
      <c r="D3" s="48">
        <v>45358</v>
      </c>
      <c r="E3" s="39" t="s">
        <v>100</v>
      </c>
      <c r="F3" s="39" t="s">
        <v>2446</v>
      </c>
      <c r="G3" s="45" t="s">
        <v>2446</v>
      </c>
      <c r="H3" s="56">
        <v>45369</v>
      </c>
    </row>
    <row r="4" spans="1:8" x14ac:dyDescent="0.25">
      <c r="A4" s="121" t="s">
        <v>284</v>
      </c>
      <c r="B4" s="86">
        <v>6</v>
      </c>
      <c r="C4" s="105">
        <v>7233231</v>
      </c>
      <c r="D4" s="48">
        <v>43790</v>
      </c>
      <c r="E4" s="39" t="s">
        <v>193</v>
      </c>
      <c r="F4" s="39" t="s">
        <v>38</v>
      </c>
      <c r="G4" s="45"/>
      <c r="H4" s="56">
        <v>44341</v>
      </c>
    </row>
    <row r="5" spans="1:8" x14ac:dyDescent="0.25">
      <c r="A5" s="121" t="s">
        <v>2442</v>
      </c>
      <c r="B5" s="86">
        <v>60</v>
      </c>
      <c r="C5" s="105">
        <v>7320276</v>
      </c>
      <c r="D5" s="48">
        <v>44985</v>
      </c>
      <c r="E5" s="39" t="s">
        <v>193</v>
      </c>
      <c r="F5" s="39" t="s">
        <v>38</v>
      </c>
      <c r="G5" s="45"/>
      <c r="H5" s="56">
        <v>45371</v>
      </c>
    </row>
    <row r="6" spans="1:8" x14ac:dyDescent="0.25">
      <c r="A6" s="121" t="s">
        <v>1700</v>
      </c>
      <c r="B6" s="86">
        <v>6</v>
      </c>
      <c r="C6" s="105">
        <v>7288040</v>
      </c>
      <c r="D6" s="48">
        <v>44551</v>
      </c>
      <c r="E6" s="39" t="s">
        <v>193</v>
      </c>
      <c r="F6" s="39" t="s">
        <v>38</v>
      </c>
      <c r="G6" s="45"/>
      <c r="H6" s="56">
        <v>44998</v>
      </c>
    </row>
    <row r="7" spans="1:8" x14ac:dyDescent="0.25">
      <c r="A7" s="121" t="s">
        <v>1700</v>
      </c>
      <c r="B7" s="86">
        <v>6</v>
      </c>
      <c r="C7" s="105">
        <v>7290254</v>
      </c>
      <c r="D7" s="48">
        <v>44588</v>
      </c>
      <c r="E7" s="39" t="s">
        <v>193</v>
      </c>
      <c r="F7" s="39" t="s">
        <v>38</v>
      </c>
      <c r="G7" s="45"/>
      <c r="H7" s="56">
        <v>45001</v>
      </c>
    </row>
    <row r="8" spans="1:8" x14ac:dyDescent="0.25">
      <c r="A8" s="121" t="s">
        <v>715</v>
      </c>
      <c r="B8" s="86">
        <v>6</v>
      </c>
      <c r="C8" s="105">
        <v>7251004</v>
      </c>
      <c r="D8" s="48">
        <v>44042</v>
      </c>
      <c r="E8" s="39" t="s">
        <v>193</v>
      </c>
      <c r="F8" s="39" t="s">
        <v>38</v>
      </c>
      <c r="G8" s="45"/>
      <c r="H8" s="56">
        <v>44414</v>
      </c>
    </row>
    <row r="9" spans="1:8" x14ac:dyDescent="0.25">
      <c r="A9" s="121" t="s">
        <v>1790</v>
      </c>
      <c r="B9" s="86">
        <v>15</v>
      </c>
      <c r="C9" s="105">
        <v>7294296</v>
      </c>
      <c r="D9" s="48">
        <v>44649</v>
      </c>
      <c r="E9" s="39" t="s">
        <v>193</v>
      </c>
      <c r="F9" s="39" t="s">
        <v>38</v>
      </c>
      <c r="G9" s="45"/>
      <c r="H9" s="56">
        <v>45002</v>
      </c>
    </row>
    <row r="10" spans="1:8" x14ac:dyDescent="0.25">
      <c r="A10" s="121" t="s">
        <v>2143</v>
      </c>
      <c r="B10" s="86">
        <v>6</v>
      </c>
      <c r="C10" s="105">
        <v>7306546</v>
      </c>
      <c r="D10" s="48">
        <v>44804</v>
      </c>
      <c r="E10" s="39" t="s">
        <v>193</v>
      </c>
      <c r="F10" s="39" t="s">
        <v>38</v>
      </c>
      <c r="G10" s="45"/>
      <c r="H10" s="56">
        <v>45358</v>
      </c>
    </row>
    <row r="11" spans="1:8" x14ac:dyDescent="0.25">
      <c r="A11" s="121" t="s">
        <v>1215</v>
      </c>
      <c r="B11" s="86">
        <v>6</v>
      </c>
      <c r="C11" s="105">
        <v>7272186</v>
      </c>
      <c r="D11" s="48">
        <v>44342</v>
      </c>
      <c r="E11" s="39" t="s">
        <v>193</v>
      </c>
      <c r="F11" s="39" t="s">
        <v>38</v>
      </c>
      <c r="G11" s="45"/>
      <c r="H11" s="56">
        <v>44826</v>
      </c>
    </row>
    <row r="12" spans="1:8" x14ac:dyDescent="0.25">
      <c r="A12" s="121" t="s">
        <v>880</v>
      </c>
      <c r="B12" s="86">
        <v>6</v>
      </c>
      <c r="C12" s="105">
        <v>7259805</v>
      </c>
      <c r="D12" s="48">
        <v>44165</v>
      </c>
      <c r="E12" s="39" t="s">
        <v>193</v>
      </c>
      <c r="F12" s="39" t="s">
        <v>38</v>
      </c>
      <c r="G12" s="45"/>
      <c r="H12" s="56">
        <v>44588</v>
      </c>
    </row>
    <row r="13" spans="1:8" x14ac:dyDescent="0.25">
      <c r="A13" s="121" t="s">
        <v>696</v>
      </c>
      <c r="B13" s="86">
        <v>69.5</v>
      </c>
      <c r="C13" s="105">
        <v>7248795</v>
      </c>
      <c r="D13" s="48">
        <v>44007</v>
      </c>
      <c r="E13" s="39" t="s">
        <v>193</v>
      </c>
      <c r="F13" s="39" t="s">
        <v>38</v>
      </c>
      <c r="G13" s="45"/>
      <c r="H13" s="56">
        <v>44400</v>
      </c>
    </row>
    <row r="14" spans="1:8" x14ac:dyDescent="0.25">
      <c r="A14" s="121" t="s">
        <v>2153</v>
      </c>
      <c r="B14" s="86">
        <v>6</v>
      </c>
      <c r="C14" s="105">
        <v>7308616</v>
      </c>
      <c r="D14" s="48">
        <v>44834</v>
      </c>
      <c r="E14" s="39" t="s">
        <v>193</v>
      </c>
      <c r="F14" s="39" t="s">
        <v>38</v>
      </c>
      <c r="G14" s="45"/>
      <c r="H14" s="56">
        <v>45359</v>
      </c>
    </row>
    <row r="15" spans="1:8" x14ac:dyDescent="0.25">
      <c r="A15" s="121" t="s">
        <v>1536</v>
      </c>
      <c r="B15" s="86">
        <v>6</v>
      </c>
      <c r="C15" s="105">
        <v>7278858</v>
      </c>
      <c r="D15" s="48">
        <v>44435</v>
      </c>
      <c r="E15" s="39" t="s">
        <v>193</v>
      </c>
      <c r="F15" s="39" t="s">
        <v>38</v>
      </c>
      <c r="G15" s="45"/>
      <c r="H15" s="56">
        <v>44998</v>
      </c>
    </row>
    <row r="16" spans="1:8" x14ac:dyDescent="0.25">
      <c r="A16" s="121" t="s">
        <v>624</v>
      </c>
      <c r="B16" s="86">
        <v>6</v>
      </c>
      <c r="C16" s="105">
        <v>7242704</v>
      </c>
      <c r="D16" s="48">
        <v>43920</v>
      </c>
      <c r="E16" s="39" t="s">
        <v>193</v>
      </c>
      <c r="F16" s="39" t="s">
        <v>38</v>
      </c>
      <c r="G16" s="45"/>
      <c r="H16" s="56">
        <v>44397</v>
      </c>
    </row>
    <row r="17" spans="1:8" x14ac:dyDescent="0.25">
      <c r="A17" s="121" t="s">
        <v>479</v>
      </c>
      <c r="B17" s="86">
        <v>6</v>
      </c>
      <c r="C17" s="105">
        <v>7233393</v>
      </c>
      <c r="D17" s="48">
        <v>43790</v>
      </c>
      <c r="E17" s="39" t="s">
        <v>193</v>
      </c>
      <c r="F17" s="39" t="s">
        <v>38</v>
      </c>
      <c r="G17" s="45"/>
      <c r="H17" s="56">
        <v>44341</v>
      </c>
    </row>
    <row r="18" spans="1:8" x14ac:dyDescent="0.25">
      <c r="A18" s="121" t="s">
        <v>479</v>
      </c>
      <c r="B18" s="86">
        <v>6</v>
      </c>
      <c r="C18" s="105">
        <v>7236257</v>
      </c>
      <c r="D18" s="48">
        <v>43825</v>
      </c>
      <c r="E18" s="39" t="s">
        <v>193</v>
      </c>
      <c r="F18" s="39" t="s">
        <v>38</v>
      </c>
      <c r="G18" s="45"/>
      <c r="H18" s="56">
        <v>44341</v>
      </c>
    </row>
    <row r="19" spans="1:8" x14ac:dyDescent="0.25">
      <c r="A19" s="121" t="s">
        <v>479</v>
      </c>
      <c r="B19" s="86">
        <v>6</v>
      </c>
      <c r="C19" s="105">
        <v>7240281</v>
      </c>
      <c r="D19" s="48">
        <v>43886</v>
      </c>
      <c r="E19" s="39" t="s">
        <v>193</v>
      </c>
      <c r="F19" s="39" t="s">
        <v>38</v>
      </c>
      <c r="G19" s="45"/>
      <c r="H19" s="56">
        <v>44397</v>
      </c>
    </row>
    <row r="20" spans="1:8" x14ac:dyDescent="0.25">
      <c r="A20" s="121" t="s">
        <v>479</v>
      </c>
      <c r="B20" s="86">
        <v>6</v>
      </c>
      <c r="C20" s="105">
        <v>7242778</v>
      </c>
      <c r="D20" s="48">
        <v>43920</v>
      </c>
      <c r="E20" s="39" t="s">
        <v>193</v>
      </c>
      <c r="F20" s="39" t="s">
        <v>38</v>
      </c>
      <c r="G20" s="45"/>
      <c r="H20" s="56">
        <v>44397</v>
      </c>
    </row>
    <row r="21" spans="1:8" x14ac:dyDescent="0.25">
      <c r="A21" s="121" t="s">
        <v>479</v>
      </c>
      <c r="B21" s="86">
        <v>6</v>
      </c>
      <c r="C21" s="105">
        <v>7242779</v>
      </c>
      <c r="D21" s="48">
        <v>43920</v>
      </c>
      <c r="E21" s="39" t="s">
        <v>193</v>
      </c>
      <c r="F21" s="39" t="s">
        <v>38</v>
      </c>
      <c r="G21" s="45"/>
      <c r="H21" s="56">
        <v>44397</v>
      </c>
    </row>
    <row r="22" spans="1:8" x14ac:dyDescent="0.25">
      <c r="A22" s="121" t="s">
        <v>479</v>
      </c>
      <c r="B22" s="86">
        <v>6</v>
      </c>
      <c r="C22" s="105">
        <v>7254890</v>
      </c>
      <c r="D22" s="48">
        <v>44102</v>
      </c>
      <c r="E22" s="39" t="s">
        <v>193</v>
      </c>
      <c r="F22" s="39" t="s">
        <v>38</v>
      </c>
      <c r="G22" s="45"/>
      <c r="H22" s="56">
        <v>44476</v>
      </c>
    </row>
    <row r="23" spans="1:8" x14ac:dyDescent="0.25">
      <c r="A23" s="121" t="s">
        <v>479</v>
      </c>
      <c r="B23" s="86">
        <v>6</v>
      </c>
      <c r="C23" s="105">
        <v>7257415</v>
      </c>
      <c r="D23" s="48">
        <v>44133</v>
      </c>
      <c r="E23" s="39" t="s">
        <v>193</v>
      </c>
      <c r="F23" s="39" t="s">
        <v>38</v>
      </c>
      <c r="G23" s="45"/>
      <c r="H23" s="56">
        <v>44510</v>
      </c>
    </row>
    <row r="24" spans="1:8" x14ac:dyDescent="0.25">
      <c r="A24" s="121" t="s">
        <v>479</v>
      </c>
      <c r="B24" s="86">
        <v>6</v>
      </c>
      <c r="C24" s="105">
        <v>7265602</v>
      </c>
      <c r="D24" s="48">
        <v>44251</v>
      </c>
      <c r="E24" s="39" t="s">
        <v>193</v>
      </c>
      <c r="F24" s="39" t="s">
        <v>38</v>
      </c>
      <c r="G24" s="45"/>
      <c r="H24" s="56">
        <v>44677</v>
      </c>
    </row>
    <row r="25" spans="1:8" x14ac:dyDescent="0.25">
      <c r="A25" s="121" t="s">
        <v>479</v>
      </c>
      <c r="B25" s="86">
        <v>6</v>
      </c>
      <c r="C25" s="105">
        <v>7301756</v>
      </c>
      <c r="D25" s="48">
        <v>44741</v>
      </c>
      <c r="E25" s="39" t="s">
        <v>193</v>
      </c>
      <c r="F25" s="39" t="s">
        <v>38</v>
      </c>
      <c r="G25" s="45"/>
      <c r="H25" s="56">
        <v>45356</v>
      </c>
    </row>
    <row r="26" spans="1:8" x14ac:dyDescent="0.25">
      <c r="A26" s="121" t="s">
        <v>2087</v>
      </c>
      <c r="B26" s="86">
        <v>6</v>
      </c>
      <c r="C26" s="105">
        <v>7301602</v>
      </c>
      <c r="D26" s="48">
        <v>44741</v>
      </c>
      <c r="E26" s="39" t="s">
        <v>193</v>
      </c>
      <c r="F26" s="39" t="s">
        <v>38</v>
      </c>
      <c r="G26" s="45"/>
      <c r="H26" s="56">
        <v>45356</v>
      </c>
    </row>
    <row r="27" spans="1:8" x14ac:dyDescent="0.25">
      <c r="A27" s="121" t="s">
        <v>1604</v>
      </c>
      <c r="B27" s="86">
        <v>6</v>
      </c>
      <c r="C27" s="105">
        <v>7282742</v>
      </c>
      <c r="D27" s="48">
        <v>44496</v>
      </c>
      <c r="E27" s="39" t="s">
        <v>193</v>
      </c>
      <c r="F27" s="39" t="s">
        <v>38</v>
      </c>
      <c r="G27" s="45"/>
      <c r="H27" s="56">
        <v>44998</v>
      </c>
    </row>
    <row r="28" spans="1:8" x14ac:dyDescent="0.25">
      <c r="A28" s="18" t="s">
        <v>2282</v>
      </c>
      <c r="B28" s="10">
        <v>2250</v>
      </c>
      <c r="C28" s="42">
        <v>7313083</v>
      </c>
      <c r="D28" s="36">
        <v>44894</v>
      </c>
      <c r="E28" s="39" t="s">
        <v>193</v>
      </c>
      <c r="F28" s="39" t="s">
        <v>38</v>
      </c>
      <c r="H28" s="40">
        <v>45363</v>
      </c>
    </row>
    <row r="29" spans="1:8" x14ac:dyDescent="0.25">
      <c r="A29" s="121" t="s">
        <v>324</v>
      </c>
      <c r="B29" s="86">
        <v>28.06</v>
      </c>
      <c r="C29" s="105">
        <v>114869</v>
      </c>
      <c r="D29" s="48">
        <v>44245</v>
      </c>
      <c r="E29" s="39" t="s">
        <v>0</v>
      </c>
      <c r="F29" s="39" t="s">
        <v>205</v>
      </c>
      <c r="G29" s="45" t="s">
        <v>325</v>
      </c>
      <c r="H29" s="56">
        <v>44244</v>
      </c>
    </row>
    <row r="30" spans="1:8" x14ac:dyDescent="0.25">
      <c r="A30" s="121" t="s">
        <v>1600</v>
      </c>
      <c r="B30" s="86">
        <v>80</v>
      </c>
      <c r="C30" s="105">
        <v>7281801</v>
      </c>
      <c r="D30" s="48">
        <v>44481</v>
      </c>
      <c r="E30" s="39" t="s">
        <v>193</v>
      </c>
      <c r="F30" s="39" t="s">
        <v>38</v>
      </c>
      <c r="G30" s="45"/>
      <c r="H30" s="56">
        <v>44998</v>
      </c>
    </row>
    <row r="31" spans="1:8" x14ac:dyDescent="0.25">
      <c r="A31" s="121" t="s">
        <v>1393</v>
      </c>
      <c r="B31" s="86">
        <v>1250</v>
      </c>
      <c r="C31" s="105">
        <v>124987</v>
      </c>
      <c r="D31" s="48">
        <v>44973</v>
      </c>
      <c r="E31" s="39" t="s">
        <v>0</v>
      </c>
      <c r="F31" s="39" t="s">
        <v>205</v>
      </c>
      <c r="G31" s="45" t="s">
        <v>1477</v>
      </c>
      <c r="H31" s="56">
        <v>44973</v>
      </c>
    </row>
    <row r="32" spans="1:8" x14ac:dyDescent="0.25">
      <c r="A32" s="121" t="s">
        <v>1883</v>
      </c>
      <c r="B32" s="86">
        <v>6</v>
      </c>
      <c r="C32" s="105">
        <v>7298846</v>
      </c>
      <c r="D32" s="48">
        <v>45071</v>
      </c>
      <c r="E32" s="39" t="s">
        <v>193</v>
      </c>
      <c r="F32" s="39" t="s">
        <v>38</v>
      </c>
      <c r="G32" s="45"/>
      <c r="H32" s="56">
        <v>45279</v>
      </c>
    </row>
    <row r="33" spans="1:8" x14ac:dyDescent="0.25">
      <c r="A33" s="121" t="s">
        <v>1723</v>
      </c>
      <c r="B33" s="86">
        <v>6</v>
      </c>
      <c r="C33" s="105">
        <v>7290217</v>
      </c>
      <c r="D33" s="48">
        <v>44588</v>
      </c>
      <c r="E33" s="39" t="s">
        <v>193</v>
      </c>
      <c r="F33" s="39" t="s">
        <v>38</v>
      </c>
      <c r="G33" s="45"/>
      <c r="H33" s="56">
        <v>45001</v>
      </c>
    </row>
    <row r="34" spans="1:8" x14ac:dyDescent="0.25">
      <c r="A34" s="121" t="s">
        <v>882</v>
      </c>
      <c r="B34" s="86">
        <v>6</v>
      </c>
      <c r="C34" s="105">
        <v>7259820</v>
      </c>
      <c r="D34" s="48">
        <v>44165</v>
      </c>
      <c r="E34" s="39" t="s">
        <v>193</v>
      </c>
      <c r="F34" s="39" t="s">
        <v>38</v>
      </c>
      <c r="G34" s="45"/>
      <c r="H34" s="56">
        <v>44591</v>
      </c>
    </row>
    <row r="35" spans="1:8" x14ac:dyDescent="0.25">
      <c r="A35" s="121" t="s">
        <v>1656</v>
      </c>
      <c r="B35" s="86">
        <v>15</v>
      </c>
      <c r="C35" s="105">
        <v>7285841</v>
      </c>
      <c r="D35" s="48">
        <v>44529</v>
      </c>
      <c r="E35" s="39" t="s">
        <v>193</v>
      </c>
      <c r="F35" s="39" t="s">
        <v>38</v>
      </c>
      <c r="G35" s="45"/>
      <c r="H35" s="56">
        <v>44998</v>
      </c>
    </row>
    <row r="36" spans="1:8" x14ac:dyDescent="0.25">
      <c r="A36" s="121" t="s">
        <v>1000</v>
      </c>
      <c r="B36" s="86">
        <v>6</v>
      </c>
      <c r="C36" s="105">
        <v>7261523</v>
      </c>
      <c r="D36" s="48">
        <v>44187</v>
      </c>
      <c r="E36" s="39" t="s">
        <v>193</v>
      </c>
      <c r="F36" s="39" t="s">
        <v>38</v>
      </c>
      <c r="G36" s="45"/>
      <c r="H36" s="56">
        <v>44672</v>
      </c>
    </row>
    <row r="37" spans="1:8" x14ac:dyDescent="0.25">
      <c r="A37" s="46" t="s">
        <v>242</v>
      </c>
      <c r="B37" s="51">
        <v>1</v>
      </c>
      <c r="C37" s="94">
        <v>40403</v>
      </c>
      <c r="D37" s="49">
        <v>43838</v>
      </c>
      <c r="E37" s="39" t="s">
        <v>188</v>
      </c>
      <c r="F37" s="39" t="s">
        <v>205</v>
      </c>
      <c r="G37" s="39"/>
      <c r="H37" s="54">
        <v>43838</v>
      </c>
    </row>
    <row r="38" spans="1:8" x14ac:dyDescent="0.25">
      <c r="A38" s="121" t="s">
        <v>2000</v>
      </c>
      <c r="B38" s="86">
        <v>1</v>
      </c>
      <c r="C38" s="105">
        <v>129237</v>
      </c>
      <c r="D38" s="48">
        <v>45334</v>
      </c>
      <c r="E38" s="39" t="s">
        <v>0</v>
      </c>
      <c r="F38" s="39" t="s">
        <v>205</v>
      </c>
      <c r="G38" s="45" t="s">
        <v>1954</v>
      </c>
      <c r="H38" s="56">
        <v>45342</v>
      </c>
    </row>
    <row r="39" spans="1:8" x14ac:dyDescent="0.25">
      <c r="A39" s="121" t="s">
        <v>220</v>
      </c>
      <c r="B39" s="86">
        <v>20</v>
      </c>
      <c r="C39" s="105">
        <v>7261994</v>
      </c>
      <c r="D39" s="48">
        <v>44204</v>
      </c>
      <c r="E39" s="39" t="s">
        <v>193</v>
      </c>
      <c r="F39" s="39" t="s">
        <v>38</v>
      </c>
      <c r="G39" s="45"/>
      <c r="H39" s="56">
        <v>44676</v>
      </c>
    </row>
    <row r="40" spans="1:8" x14ac:dyDescent="0.25">
      <c r="A40" s="121" t="s">
        <v>220</v>
      </c>
      <c r="B40" s="86">
        <v>20</v>
      </c>
      <c r="C40" s="105">
        <v>7293809</v>
      </c>
      <c r="D40" s="48">
        <v>44645</v>
      </c>
      <c r="E40" s="39" t="s">
        <v>193</v>
      </c>
      <c r="F40" s="39" t="s">
        <v>38</v>
      </c>
      <c r="G40" s="45"/>
      <c r="H40" s="56">
        <v>45002</v>
      </c>
    </row>
    <row r="41" spans="1:8" x14ac:dyDescent="0.25">
      <c r="A41" s="121" t="s">
        <v>220</v>
      </c>
      <c r="B41" s="86">
        <v>50</v>
      </c>
      <c r="C41" s="105">
        <v>7293984</v>
      </c>
      <c r="D41" s="48">
        <v>44648</v>
      </c>
      <c r="E41" s="39" t="s">
        <v>193</v>
      </c>
      <c r="F41" s="39" t="s">
        <v>38</v>
      </c>
      <c r="G41" s="45"/>
      <c r="H41" s="56">
        <v>45002</v>
      </c>
    </row>
    <row r="42" spans="1:8" x14ac:dyDescent="0.25">
      <c r="A42" s="121" t="s">
        <v>180</v>
      </c>
      <c r="B42" s="86">
        <v>385</v>
      </c>
      <c r="C42" s="105">
        <v>7250618</v>
      </c>
      <c r="D42" s="48">
        <v>44040</v>
      </c>
      <c r="E42" s="39" t="s">
        <v>193</v>
      </c>
      <c r="F42" s="39" t="s">
        <v>38</v>
      </c>
      <c r="G42" s="45"/>
      <c r="H42" s="56">
        <v>44414</v>
      </c>
    </row>
    <row r="43" spans="1:8" x14ac:dyDescent="0.25">
      <c r="A43" s="121" t="s">
        <v>994</v>
      </c>
      <c r="B43" s="86">
        <v>10</v>
      </c>
      <c r="C43" s="105">
        <v>7260896</v>
      </c>
      <c r="D43" s="48">
        <v>44179</v>
      </c>
      <c r="E43" s="39" t="s">
        <v>193</v>
      </c>
      <c r="F43" s="39" t="s">
        <v>38</v>
      </c>
      <c r="G43" s="45"/>
      <c r="H43" s="56">
        <v>44672</v>
      </c>
    </row>
    <row r="44" spans="1:8" x14ac:dyDescent="0.25">
      <c r="A44" s="121" t="s">
        <v>994</v>
      </c>
      <c r="B44" s="86">
        <v>20</v>
      </c>
      <c r="C44" s="105">
        <v>7260897</v>
      </c>
      <c r="D44" s="48">
        <v>44179</v>
      </c>
      <c r="E44" s="39" t="s">
        <v>193</v>
      </c>
      <c r="F44" s="39" t="s">
        <v>38</v>
      </c>
      <c r="G44" s="45"/>
      <c r="H44" s="56">
        <v>44672</v>
      </c>
    </row>
    <row r="45" spans="1:8" x14ac:dyDescent="0.25">
      <c r="A45" s="121" t="s">
        <v>1375</v>
      </c>
      <c r="B45" s="86">
        <v>48</v>
      </c>
      <c r="C45" s="105">
        <v>124094</v>
      </c>
      <c r="D45" s="48">
        <v>44973</v>
      </c>
      <c r="E45" s="39" t="s">
        <v>0</v>
      </c>
      <c r="F45" s="39" t="s">
        <v>205</v>
      </c>
      <c r="G45" s="45" t="s">
        <v>1448</v>
      </c>
      <c r="H45" s="56">
        <v>44973</v>
      </c>
    </row>
    <row r="46" spans="1:8" x14ac:dyDescent="0.25">
      <c r="A46" s="121" t="s">
        <v>1375</v>
      </c>
      <c r="B46" s="86">
        <v>29</v>
      </c>
      <c r="C46" s="105">
        <v>124094</v>
      </c>
      <c r="D46" s="48">
        <v>44973</v>
      </c>
      <c r="E46" s="39" t="s">
        <v>0</v>
      </c>
      <c r="F46" s="39" t="s">
        <v>205</v>
      </c>
      <c r="G46" s="45" t="s">
        <v>1447</v>
      </c>
      <c r="H46" s="56">
        <v>44973</v>
      </c>
    </row>
    <row r="47" spans="1:8" s="6" customFormat="1" x14ac:dyDescent="0.25">
      <c r="A47" s="121" t="s">
        <v>1375</v>
      </c>
      <c r="B47" s="86">
        <v>48</v>
      </c>
      <c r="C47" s="105">
        <v>124094</v>
      </c>
      <c r="D47" s="48">
        <v>44973</v>
      </c>
      <c r="E47" s="39" t="s">
        <v>0</v>
      </c>
      <c r="F47" s="39" t="s">
        <v>205</v>
      </c>
      <c r="G47" s="45" t="s">
        <v>1449</v>
      </c>
      <c r="H47" s="56">
        <v>44973</v>
      </c>
    </row>
    <row r="48" spans="1:8" x14ac:dyDescent="0.25">
      <c r="A48" s="121" t="s">
        <v>1375</v>
      </c>
      <c r="B48" s="86">
        <v>29</v>
      </c>
      <c r="C48" s="105">
        <v>124094</v>
      </c>
      <c r="D48" s="48">
        <v>44973</v>
      </c>
      <c r="E48" s="39" t="s">
        <v>0</v>
      </c>
      <c r="F48" s="39" t="s">
        <v>205</v>
      </c>
      <c r="G48" s="45" t="s">
        <v>1450</v>
      </c>
      <c r="H48" s="56">
        <v>44973</v>
      </c>
    </row>
    <row r="49" spans="1:8" x14ac:dyDescent="0.25">
      <c r="A49" s="121" t="s">
        <v>1375</v>
      </c>
      <c r="B49" s="86">
        <v>29</v>
      </c>
      <c r="C49" s="105">
        <v>124094</v>
      </c>
      <c r="D49" s="48">
        <v>44973</v>
      </c>
      <c r="E49" s="39" t="s">
        <v>0</v>
      </c>
      <c r="F49" s="39" t="s">
        <v>205</v>
      </c>
      <c r="G49" s="45" t="s">
        <v>1451</v>
      </c>
      <c r="H49" s="56">
        <v>44973</v>
      </c>
    </row>
    <row r="50" spans="1:8" x14ac:dyDescent="0.25">
      <c r="A50" s="121" t="s">
        <v>1375</v>
      </c>
      <c r="B50" s="86">
        <v>48</v>
      </c>
      <c r="C50" s="105">
        <v>124094</v>
      </c>
      <c r="D50" s="48">
        <v>44973</v>
      </c>
      <c r="E50" s="39" t="s">
        <v>0</v>
      </c>
      <c r="F50" s="39" t="s">
        <v>205</v>
      </c>
      <c r="G50" s="45" t="s">
        <v>1452</v>
      </c>
      <c r="H50" s="56">
        <v>44973</v>
      </c>
    </row>
    <row r="51" spans="1:8" x14ac:dyDescent="0.25">
      <c r="A51" s="121" t="s">
        <v>1375</v>
      </c>
      <c r="B51" s="86">
        <v>23</v>
      </c>
      <c r="C51" s="105">
        <v>124094</v>
      </c>
      <c r="D51" s="48">
        <v>44973</v>
      </c>
      <c r="E51" s="39" t="s">
        <v>0</v>
      </c>
      <c r="F51" s="39" t="s">
        <v>205</v>
      </c>
      <c r="G51" s="45" t="s">
        <v>1453</v>
      </c>
      <c r="H51" s="56">
        <v>44973</v>
      </c>
    </row>
    <row r="52" spans="1:8" x14ac:dyDescent="0.25">
      <c r="A52" s="121" t="s">
        <v>1375</v>
      </c>
      <c r="B52" s="86">
        <v>93.8</v>
      </c>
      <c r="C52" s="105">
        <v>124094</v>
      </c>
      <c r="D52" s="48">
        <v>44973</v>
      </c>
      <c r="E52" s="39" t="s">
        <v>0</v>
      </c>
      <c r="F52" s="39" t="s">
        <v>205</v>
      </c>
      <c r="G52" s="45" t="s">
        <v>1454</v>
      </c>
      <c r="H52" s="56">
        <v>44973</v>
      </c>
    </row>
    <row r="53" spans="1:8" x14ac:dyDescent="0.25">
      <c r="A53" s="121" t="s">
        <v>1375</v>
      </c>
      <c r="B53" s="86">
        <v>43</v>
      </c>
      <c r="C53" s="105">
        <v>124094</v>
      </c>
      <c r="D53" s="48">
        <v>44973</v>
      </c>
      <c r="E53" s="39" t="s">
        <v>0</v>
      </c>
      <c r="F53" s="39" t="s">
        <v>205</v>
      </c>
      <c r="G53" s="45" t="s">
        <v>1455</v>
      </c>
      <c r="H53" s="56">
        <v>44973</v>
      </c>
    </row>
    <row r="54" spans="1:8" x14ac:dyDescent="0.25">
      <c r="A54" s="121" t="s">
        <v>1375</v>
      </c>
      <c r="B54" s="86">
        <v>43</v>
      </c>
      <c r="C54" s="105">
        <v>124094</v>
      </c>
      <c r="D54" s="48">
        <v>44973</v>
      </c>
      <c r="E54" s="39" t="s">
        <v>0</v>
      </c>
      <c r="F54" s="39" t="s">
        <v>205</v>
      </c>
      <c r="G54" s="45" t="s">
        <v>1456</v>
      </c>
      <c r="H54" s="56">
        <v>44973</v>
      </c>
    </row>
    <row r="55" spans="1:8" x14ac:dyDescent="0.25">
      <c r="A55" s="121" t="s">
        <v>2534</v>
      </c>
      <c r="B55" s="86">
        <v>456</v>
      </c>
      <c r="C55" s="105">
        <v>7324326</v>
      </c>
      <c r="D55" s="48">
        <v>45037</v>
      </c>
      <c r="E55" s="39" t="s">
        <v>193</v>
      </c>
      <c r="F55" s="39" t="s">
        <v>38</v>
      </c>
      <c r="G55" s="45"/>
      <c r="H55" s="56">
        <v>45415</v>
      </c>
    </row>
    <row r="56" spans="1:8" x14ac:dyDescent="0.25">
      <c r="A56" s="121" t="s">
        <v>2534</v>
      </c>
      <c r="B56" s="86">
        <v>385</v>
      </c>
      <c r="C56" s="105">
        <v>7324415</v>
      </c>
      <c r="D56" s="48">
        <v>45041</v>
      </c>
      <c r="E56" s="39" t="s">
        <v>193</v>
      </c>
      <c r="F56" s="39" t="s">
        <v>38</v>
      </c>
      <c r="G56" s="45"/>
      <c r="H56" s="56">
        <v>45415</v>
      </c>
    </row>
    <row r="57" spans="1:8" x14ac:dyDescent="0.25">
      <c r="A57" s="121" t="s">
        <v>862</v>
      </c>
      <c r="B57" s="86">
        <v>135</v>
      </c>
      <c r="C57" s="105">
        <v>7259365</v>
      </c>
      <c r="D57" s="48">
        <v>44158</v>
      </c>
      <c r="E57" s="39" t="s">
        <v>193</v>
      </c>
      <c r="F57" s="39" t="s">
        <v>38</v>
      </c>
      <c r="G57" s="45"/>
      <c r="H57" s="56">
        <v>44563</v>
      </c>
    </row>
    <row r="58" spans="1:8" x14ac:dyDescent="0.25">
      <c r="A58" s="121" t="s">
        <v>2086</v>
      </c>
      <c r="B58" s="86">
        <v>15</v>
      </c>
      <c r="C58" s="105">
        <v>7301572</v>
      </c>
      <c r="D58" s="48">
        <v>44740</v>
      </c>
      <c r="E58" s="39" t="s">
        <v>193</v>
      </c>
      <c r="F58" s="39" t="s">
        <v>38</v>
      </c>
      <c r="G58" s="45"/>
      <c r="H58" s="56">
        <v>45356</v>
      </c>
    </row>
    <row r="59" spans="1:8" x14ac:dyDescent="0.25">
      <c r="A59" s="121" t="s">
        <v>1412</v>
      </c>
      <c r="B59" s="86">
        <v>0.98</v>
      </c>
      <c r="C59" s="105">
        <v>126588</v>
      </c>
      <c r="D59" s="48">
        <v>44973</v>
      </c>
      <c r="E59" s="39" t="s">
        <v>0</v>
      </c>
      <c r="F59" s="39" t="s">
        <v>205</v>
      </c>
      <c r="G59" s="45" t="s">
        <v>1497</v>
      </c>
      <c r="H59" s="56">
        <v>44973</v>
      </c>
    </row>
    <row r="60" spans="1:8" x14ac:dyDescent="0.25">
      <c r="A60" s="121" t="s">
        <v>1996</v>
      </c>
      <c r="B60" s="86">
        <v>85</v>
      </c>
      <c r="C60" s="105">
        <v>128116</v>
      </c>
      <c r="D60" s="48">
        <v>45334</v>
      </c>
      <c r="E60" s="39" t="s">
        <v>0</v>
      </c>
      <c r="F60" s="39" t="s">
        <v>205</v>
      </c>
      <c r="G60" s="45" t="s">
        <v>1949</v>
      </c>
      <c r="H60" s="56">
        <v>45342</v>
      </c>
    </row>
    <row r="61" spans="1:8" x14ac:dyDescent="0.25">
      <c r="A61" s="121" t="s">
        <v>1762</v>
      </c>
      <c r="B61" s="86">
        <v>6</v>
      </c>
      <c r="C61" s="105">
        <v>7291975</v>
      </c>
      <c r="D61" s="48">
        <v>44616</v>
      </c>
      <c r="E61" s="39" t="s">
        <v>193</v>
      </c>
      <c r="F61" s="39" t="s">
        <v>38</v>
      </c>
      <c r="G61" s="45"/>
      <c r="H61" s="56">
        <v>45002</v>
      </c>
    </row>
    <row r="62" spans="1:8" x14ac:dyDescent="0.25">
      <c r="A62" s="121" t="s">
        <v>1762</v>
      </c>
      <c r="B62" s="86">
        <v>6</v>
      </c>
      <c r="C62" s="105">
        <v>7308725</v>
      </c>
      <c r="D62" s="48">
        <v>44834</v>
      </c>
      <c r="E62" s="39" t="s">
        <v>193</v>
      </c>
      <c r="F62" s="39" t="s">
        <v>38</v>
      </c>
      <c r="G62" s="45"/>
      <c r="H62" s="56">
        <v>45359</v>
      </c>
    </row>
    <row r="63" spans="1:8" x14ac:dyDescent="0.25">
      <c r="A63" s="121" t="s">
        <v>924</v>
      </c>
      <c r="B63" s="86">
        <v>85</v>
      </c>
      <c r="C63" s="105">
        <v>121665</v>
      </c>
      <c r="D63" s="48">
        <v>44602</v>
      </c>
      <c r="E63" s="39" t="s">
        <v>0</v>
      </c>
      <c r="F63" s="39" t="s">
        <v>205</v>
      </c>
      <c r="G63" s="45" t="s">
        <v>967</v>
      </c>
      <c r="H63" s="56">
        <v>44606</v>
      </c>
    </row>
    <row r="64" spans="1:8" x14ac:dyDescent="0.25">
      <c r="A64" s="121" t="s">
        <v>905</v>
      </c>
      <c r="B64" s="86">
        <v>50</v>
      </c>
      <c r="C64" s="105">
        <v>120129</v>
      </c>
      <c r="D64" s="48">
        <v>44602</v>
      </c>
      <c r="E64" s="39" t="s">
        <v>0</v>
      </c>
      <c r="F64" s="39" t="s">
        <v>205</v>
      </c>
      <c r="G64" s="45" t="s">
        <v>947</v>
      </c>
      <c r="H64" s="56">
        <v>44606</v>
      </c>
    </row>
    <row r="65" spans="1:8" x14ac:dyDescent="0.25">
      <c r="A65" s="121" t="s">
        <v>905</v>
      </c>
      <c r="B65" s="86">
        <v>50</v>
      </c>
      <c r="C65" s="105">
        <v>121431</v>
      </c>
      <c r="D65" s="48">
        <v>44602</v>
      </c>
      <c r="E65" s="39" t="s">
        <v>0</v>
      </c>
      <c r="F65" s="39" t="s">
        <v>205</v>
      </c>
      <c r="G65" s="45" t="s">
        <v>947</v>
      </c>
      <c r="H65" s="56">
        <v>44606</v>
      </c>
    </row>
    <row r="66" spans="1:8" x14ac:dyDescent="0.25">
      <c r="A66" s="121" t="s">
        <v>1788</v>
      </c>
      <c r="B66" s="86">
        <v>90</v>
      </c>
      <c r="C66" s="105">
        <v>7294283</v>
      </c>
      <c r="D66" s="48">
        <v>44649</v>
      </c>
      <c r="E66" s="39" t="s">
        <v>193</v>
      </c>
      <c r="F66" s="39" t="s">
        <v>38</v>
      </c>
      <c r="G66" s="45"/>
      <c r="H66" s="56">
        <v>45002</v>
      </c>
    </row>
    <row r="67" spans="1:8" x14ac:dyDescent="0.25">
      <c r="A67" s="46" t="s">
        <v>81</v>
      </c>
      <c r="B67" s="50">
        <v>94</v>
      </c>
      <c r="C67" s="94"/>
      <c r="D67" s="69" t="s">
        <v>192</v>
      </c>
      <c r="E67" s="46" t="s">
        <v>0</v>
      </c>
      <c r="F67" s="46" t="s">
        <v>52</v>
      </c>
      <c r="G67" s="46" t="s">
        <v>80</v>
      </c>
      <c r="H67" s="90">
        <v>42425</v>
      </c>
    </row>
    <row r="68" spans="1:8" x14ac:dyDescent="0.25">
      <c r="A68" s="121" t="s">
        <v>1110</v>
      </c>
      <c r="B68" s="86">
        <v>6</v>
      </c>
      <c r="C68" s="105">
        <v>7267699</v>
      </c>
      <c r="D68" s="48">
        <v>44284</v>
      </c>
      <c r="E68" s="39" t="s">
        <v>193</v>
      </c>
      <c r="F68" s="39" t="s">
        <v>38</v>
      </c>
      <c r="G68" s="45"/>
      <c r="H68" s="56">
        <v>44683</v>
      </c>
    </row>
    <row r="69" spans="1:8" x14ac:dyDescent="0.25">
      <c r="A69" s="121" t="s">
        <v>450</v>
      </c>
      <c r="B69" s="86">
        <v>15</v>
      </c>
      <c r="C69" s="105">
        <v>7235990</v>
      </c>
      <c r="D69" s="48">
        <v>43822</v>
      </c>
      <c r="E69" s="39" t="s">
        <v>193</v>
      </c>
      <c r="F69" s="39" t="s">
        <v>38</v>
      </c>
      <c r="G69" s="45"/>
      <c r="H69" s="56">
        <v>44341</v>
      </c>
    </row>
    <row r="70" spans="1:8" x14ac:dyDescent="0.25">
      <c r="A70" s="121" t="s">
        <v>1642</v>
      </c>
      <c r="B70" s="86">
        <v>10</v>
      </c>
      <c r="C70" s="105">
        <v>7284415</v>
      </c>
      <c r="D70" s="48">
        <v>44510</v>
      </c>
      <c r="E70" s="39" t="s">
        <v>193</v>
      </c>
      <c r="F70" s="39" t="s">
        <v>38</v>
      </c>
      <c r="G70" s="45"/>
      <c r="H70" s="56">
        <v>44998</v>
      </c>
    </row>
    <row r="71" spans="1:8" x14ac:dyDescent="0.25">
      <c r="A71" s="121" t="s">
        <v>470</v>
      </c>
      <c r="B71" s="86">
        <v>6</v>
      </c>
      <c r="C71" s="105">
        <v>7236201</v>
      </c>
      <c r="D71" s="48">
        <v>43825</v>
      </c>
      <c r="E71" s="39" t="s">
        <v>193</v>
      </c>
      <c r="F71" s="39" t="s">
        <v>38</v>
      </c>
      <c r="G71" s="45"/>
      <c r="H71" s="56">
        <v>44341</v>
      </c>
    </row>
    <row r="72" spans="1:8" x14ac:dyDescent="0.25">
      <c r="A72" s="121" t="s">
        <v>770</v>
      </c>
      <c r="B72" s="86">
        <v>1</v>
      </c>
      <c r="C72" s="105">
        <v>7253918</v>
      </c>
      <c r="D72" s="48">
        <v>44085</v>
      </c>
      <c r="E72" s="39" t="s">
        <v>193</v>
      </c>
      <c r="F72" s="39" t="s">
        <v>38</v>
      </c>
      <c r="G72" s="45"/>
      <c r="H72" s="56">
        <v>44476</v>
      </c>
    </row>
    <row r="73" spans="1:8" x14ac:dyDescent="0.25">
      <c r="A73" s="121" t="s">
        <v>706</v>
      </c>
      <c r="B73" s="86">
        <v>6</v>
      </c>
      <c r="C73" s="105">
        <v>7250955</v>
      </c>
      <c r="D73" s="48">
        <v>44042</v>
      </c>
      <c r="E73" s="39" t="s">
        <v>193</v>
      </c>
      <c r="F73" s="39" t="s">
        <v>38</v>
      </c>
      <c r="G73" s="45"/>
      <c r="H73" s="56">
        <v>44414</v>
      </c>
    </row>
    <row r="74" spans="1:8" x14ac:dyDescent="0.25">
      <c r="A74" s="121" t="s">
        <v>1522</v>
      </c>
      <c r="B74" s="86">
        <v>60</v>
      </c>
      <c r="C74" s="105">
        <v>7278671</v>
      </c>
      <c r="D74" s="48">
        <v>44435</v>
      </c>
      <c r="E74" s="39" t="s">
        <v>193</v>
      </c>
      <c r="F74" s="39" t="s">
        <v>38</v>
      </c>
      <c r="G74" s="45"/>
      <c r="H74" s="56">
        <v>44998</v>
      </c>
    </row>
    <row r="75" spans="1:8" x14ac:dyDescent="0.25">
      <c r="A75" s="121" t="s">
        <v>652</v>
      </c>
      <c r="B75" s="86">
        <v>10</v>
      </c>
      <c r="C75" s="105">
        <v>7243502</v>
      </c>
      <c r="D75" s="48">
        <v>43927</v>
      </c>
      <c r="E75" s="39" t="s">
        <v>193</v>
      </c>
      <c r="F75" s="39" t="s">
        <v>38</v>
      </c>
      <c r="G75" s="45"/>
      <c r="H75" s="56">
        <v>44399</v>
      </c>
    </row>
    <row r="76" spans="1:8" x14ac:dyDescent="0.25">
      <c r="A76" s="121" t="s">
        <v>1010</v>
      </c>
      <c r="B76" s="86">
        <v>6</v>
      </c>
      <c r="C76" s="105">
        <v>7261562</v>
      </c>
      <c r="D76" s="48">
        <v>44187</v>
      </c>
      <c r="E76" s="39" t="s">
        <v>193</v>
      </c>
      <c r="F76" s="39" t="s">
        <v>38</v>
      </c>
      <c r="G76" s="45"/>
      <c r="H76" s="56">
        <v>44672</v>
      </c>
    </row>
    <row r="77" spans="1:8" x14ac:dyDescent="0.25">
      <c r="A77" s="121" t="s">
        <v>1761</v>
      </c>
      <c r="B77" s="86">
        <v>6</v>
      </c>
      <c r="C77" s="105">
        <v>7291974</v>
      </c>
      <c r="D77" s="48">
        <v>44616</v>
      </c>
      <c r="E77" s="39" t="s">
        <v>193</v>
      </c>
      <c r="F77" s="39" t="s">
        <v>38</v>
      </c>
      <c r="G77" s="45"/>
      <c r="H77" s="56">
        <v>45002</v>
      </c>
    </row>
    <row r="78" spans="1:8" x14ac:dyDescent="0.25">
      <c r="A78" s="121" t="s">
        <v>1994</v>
      </c>
      <c r="B78" s="86">
        <v>2</v>
      </c>
      <c r="C78" s="105">
        <v>127798</v>
      </c>
      <c r="D78" s="48">
        <v>45334</v>
      </c>
      <c r="E78" s="39" t="s">
        <v>0</v>
      </c>
      <c r="F78" s="39" t="s">
        <v>205</v>
      </c>
      <c r="G78" s="45" t="s">
        <v>1944</v>
      </c>
      <c r="H78" s="56">
        <v>45342</v>
      </c>
    </row>
    <row r="79" spans="1:8" x14ac:dyDescent="0.25">
      <c r="A79" s="121" t="s">
        <v>1201</v>
      </c>
      <c r="B79" s="86">
        <v>15</v>
      </c>
      <c r="C79" s="105">
        <v>7272070</v>
      </c>
      <c r="D79" s="48">
        <v>44342</v>
      </c>
      <c r="E79" s="39" t="s">
        <v>193</v>
      </c>
      <c r="F79" s="39" t="s">
        <v>38</v>
      </c>
      <c r="G79" s="45"/>
      <c r="H79" s="56">
        <v>44826</v>
      </c>
    </row>
    <row r="80" spans="1:8" x14ac:dyDescent="0.25">
      <c r="A80" s="121" t="s">
        <v>1609</v>
      </c>
      <c r="B80" s="86">
        <v>6</v>
      </c>
      <c r="C80" s="105">
        <v>7282768</v>
      </c>
      <c r="D80" s="48">
        <v>44496</v>
      </c>
      <c r="E80" s="39" t="s">
        <v>193</v>
      </c>
      <c r="F80" s="39" t="s">
        <v>38</v>
      </c>
      <c r="G80" s="45"/>
      <c r="H80" s="56">
        <v>44998</v>
      </c>
    </row>
    <row r="81" spans="1:8" x14ac:dyDescent="0.25">
      <c r="A81" s="121" t="s">
        <v>1609</v>
      </c>
      <c r="B81" s="86">
        <v>15</v>
      </c>
      <c r="C81" s="105">
        <v>7287895</v>
      </c>
      <c r="D81" s="48">
        <v>44551</v>
      </c>
      <c r="E81" s="39" t="s">
        <v>193</v>
      </c>
      <c r="F81" s="39" t="s">
        <v>38</v>
      </c>
      <c r="G81" s="45"/>
      <c r="H81" s="56">
        <v>44998</v>
      </c>
    </row>
    <row r="82" spans="1:8" x14ac:dyDescent="0.25">
      <c r="A82" s="121" t="s">
        <v>606</v>
      </c>
      <c r="B82" s="86">
        <v>39.68</v>
      </c>
      <c r="C82" s="105">
        <v>7240904</v>
      </c>
      <c r="D82" s="48">
        <v>43896</v>
      </c>
      <c r="E82" s="39" t="s">
        <v>193</v>
      </c>
      <c r="F82" s="39" t="s">
        <v>38</v>
      </c>
      <c r="G82" s="45"/>
      <c r="H82" s="56">
        <v>44397</v>
      </c>
    </row>
    <row r="83" spans="1:8" x14ac:dyDescent="0.25">
      <c r="A83" s="121" t="s">
        <v>606</v>
      </c>
      <c r="B83" s="86">
        <v>22.43</v>
      </c>
      <c r="C83" s="105">
        <v>7248980</v>
      </c>
      <c r="D83" s="48">
        <v>44008</v>
      </c>
      <c r="E83" s="39" t="s">
        <v>193</v>
      </c>
      <c r="F83" s="39" t="s">
        <v>38</v>
      </c>
      <c r="G83" s="45"/>
      <c r="H83" s="56">
        <v>44400</v>
      </c>
    </row>
    <row r="84" spans="1:8" x14ac:dyDescent="0.25">
      <c r="A84" s="121" t="s">
        <v>1603</v>
      </c>
      <c r="B84" s="86">
        <v>6</v>
      </c>
      <c r="C84" s="105">
        <v>7282741</v>
      </c>
      <c r="D84" s="48">
        <v>44496</v>
      </c>
      <c r="E84" s="39" t="s">
        <v>193</v>
      </c>
      <c r="F84" s="39" t="s">
        <v>38</v>
      </c>
      <c r="G84" s="45"/>
      <c r="H84" s="56">
        <v>44998</v>
      </c>
    </row>
    <row r="85" spans="1:8" x14ac:dyDescent="0.25">
      <c r="A85" s="121" t="s">
        <v>861</v>
      </c>
      <c r="B85" s="86">
        <v>253.97</v>
      </c>
      <c r="C85" s="105">
        <v>7259219</v>
      </c>
      <c r="D85" s="48">
        <v>44155</v>
      </c>
      <c r="E85" s="39" t="s">
        <v>193</v>
      </c>
      <c r="F85" s="39" t="s">
        <v>38</v>
      </c>
      <c r="G85" s="45"/>
      <c r="H85" s="56">
        <v>44561</v>
      </c>
    </row>
    <row r="86" spans="1:8" x14ac:dyDescent="0.25">
      <c r="A86" s="121" t="s">
        <v>824</v>
      </c>
      <c r="B86" s="86">
        <v>6</v>
      </c>
      <c r="C86" s="105">
        <v>7257353</v>
      </c>
      <c r="D86" s="48">
        <v>44133</v>
      </c>
      <c r="E86" s="39" t="s">
        <v>193</v>
      </c>
      <c r="F86" s="39" t="s">
        <v>38</v>
      </c>
      <c r="G86" s="45"/>
      <c r="H86" s="56">
        <v>44510</v>
      </c>
    </row>
    <row r="87" spans="1:8" x14ac:dyDescent="0.25">
      <c r="A87" s="121" t="s">
        <v>525</v>
      </c>
      <c r="B87" s="86">
        <v>15</v>
      </c>
      <c r="C87" s="105">
        <v>7233442</v>
      </c>
      <c r="D87" s="48">
        <v>43790</v>
      </c>
      <c r="E87" s="39" t="s">
        <v>193</v>
      </c>
      <c r="F87" s="39" t="s">
        <v>38</v>
      </c>
      <c r="G87" s="45"/>
      <c r="H87" s="56">
        <v>44341</v>
      </c>
    </row>
    <row r="88" spans="1:8" x14ac:dyDescent="0.25">
      <c r="A88" s="121" t="s">
        <v>1639</v>
      </c>
      <c r="B88" s="86">
        <v>100</v>
      </c>
      <c r="C88" s="105">
        <v>7283479</v>
      </c>
      <c r="D88" s="48">
        <v>44503</v>
      </c>
      <c r="E88" s="39" t="s">
        <v>193</v>
      </c>
      <c r="F88" s="39" t="s">
        <v>38</v>
      </c>
      <c r="G88" s="45"/>
      <c r="H88" s="56">
        <v>44998</v>
      </c>
    </row>
    <row r="89" spans="1:8" x14ac:dyDescent="0.25">
      <c r="A89" s="121" t="s">
        <v>1621</v>
      </c>
      <c r="B89" s="86">
        <v>6</v>
      </c>
      <c r="C89" s="105">
        <v>7282822</v>
      </c>
      <c r="D89" s="48">
        <v>44496</v>
      </c>
      <c r="E89" s="39" t="s">
        <v>193</v>
      </c>
      <c r="F89" s="39" t="s">
        <v>38</v>
      </c>
      <c r="G89" s="45"/>
      <c r="H89" s="56">
        <v>44998</v>
      </c>
    </row>
    <row r="90" spans="1:8" x14ac:dyDescent="0.25">
      <c r="A90" s="121" t="s">
        <v>1134</v>
      </c>
      <c r="B90" s="86">
        <v>6</v>
      </c>
      <c r="C90" s="105">
        <v>7267819</v>
      </c>
      <c r="D90" s="48">
        <v>44284</v>
      </c>
      <c r="E90" s="39" t="s">
        <v>193</v>
      </c>
      <c r="F90" s="39" t="s">
        <v>38</v>
      </c>
      <c r="G90" s="45"/>
      <c r="H90" s="56">
        <v>44683</v>
      </c>
    </row>
    <row r="91" spans="1:8" x14ac:dyDescent="0.25">
      <c r="A91" s="121" t="s">
        <v>1085</v>
      </c>
      <c r="B91" s="86">
        <v>6</v>
      </c>
      <c r="C91" s="105">
        <v>7265563</v>
      </c>
      <c r="D91" s="48">
        <v>44251</v>
      </c>
      <c r="E91" s="39" t="s">
        <v>193</v>
      </c>
      <c r="F91" s="39" t="s">
        <v>38</v>
      </c>
      <c r="G91" s="45"/>
      <c r="H91" s="56">
        <v>44677</v>
      </c>
    </row>
    <row r="92" spans="1:8" x14ac:dyDescent="0.25">
      <c r="A92" s="121" t="s">
        <v>1085</v>
      </c>
      <c r="B92" s="86">
        <v>6</v>
      </c>
      <c r="C92" s="105">
        <v>7298931</v>
      </c>
      <c r="D92" s="48">
        <v>45071</v>
      </c>
      <c r="E92" s="39" t="s">
        <v>193</v>
      </c>
      <c r="F92" s="39" t="s">
        <v>38</v>
      </c>
      <c r="G92" s="45"/>
      <c r="H92" s="56">
        <v>45279</v>
      </c>
    </row>
    <row r="93" spans="1:8" x14ac:dyDescent="0.25">
      <c r="A93" s="121" t="s">
        <v>1294</v>
      </c>
      <c r="B93" s="86">
        <v>15</v>
      </c>
      <c r="C93" s="105">
        <v>7276505</v>
      </c>
      <c r="D93" s="48">
        <v>44406</v>
      </c>
      <c r="E93" s="39" t="s">
        <v>193</v>
      </c>
      <c r="F93" s="39" t="s">
        <v>38</v>
      </c>
      <c r="G93" s="45"/>
      <c r="H93" s="56">
        <v>44907</v>
      </c>
    </row>
    <row r="94" spans="1:8" x14ac:dyDescent="0.25">
      <c r="A94" s="121" t="s">
        <v>1020</v>
      </c>
      <c r="B94" s="86">
        <v>6</v>
      </c>
      <c r="C94" s="105">
        <v>7261635</v>
      </c>
      <c r="D94" s="48">
        <v>44187</v>
      </c>
      <c r="E94" s="39" t="s">
        <v>193</v>
      </c>
      <c r="F94" s="39" t="s">
        <v>38</v>
      </c>
      <c r="G94" s="45"/>
      <c r="H94" s="56">
        <v>44672</v>
      </c>
    </row>
    <row r="95" spans="1:8" x14ac:dyDescent="0.25">
      <c r="A95" s="121" t="s">
        <v>1004</v>
      </c>
      <c r="B95" s="86">
        <v>6</v>
      </c>
      <c r="C95" s="105">
        <v>7261539</v>
      </c>
      <c r="D95" s="48">
        <v>44187</v>
      </c>
      <c r="E95" s="39" t="s">
        <v>193</v>
      </c>
      <c r="F95" s="39" t="s">
        <v>38</v>
      </c>
      <c r="G95" s="45"/>
      <c r="H95" s="56">
        <v>44672</v>
      </c>
    </row>
    <row r="96" spans="1:8" x14ac:dyDescent="0.25">
      <c r="A96" s="121" t="s">
        <v>599</v>
      </c>
      <c r="B96" s="86">
        <v>6</v>
      </c>
      <c r="C96" s="105">
        <v>7240260</v>
      </c>
      <c r="D96" s="48">
        <v>43886</v>
      </c>
      <c r="E96" s="39" t="s">
        <v>193</v>
      </c>
      <c r="F96" s="39" t="s">
        <v>38</v>
      </c>
      <c r="G96" s="45"/>
      <c r="H96" s="56">
        <v>44397</v>
      </c>
    </row>
    <row r="97" spans="1:8" x14ac:dyDescent="0.25">
      <c r="A97" s="121" t="s">
        <v>1778</v>
      </c>
      <c r="B97" s="86">
        <v>1709.02</v>
      </c>
      <c r="C97" s="105">
        <v>7293156</v>
      </c>
      <c r="D97" s="48">
        <v>44635</v>
      </c>
      <c r="E97" s="39" t="s">
        <v>193</v>
      </c>
      <c r="F97" s="39" t="s">
        <v>38</v>
      </c>
      <c r="G97" s="45"/>
      <c r="H97" s="56">
        <v>45002</v>
      </c>
    </row>
    <row r="98" spans="1:8" x14ac:dyDescent="0.25">
      <c r="A98" s="121" t="s">
        <v>2417</v>
      </c>
      <c r="B98" s="86">
        <v>6</v>
      </c>
      <c r="C98" s="105">
        <v>7320130</v>
      </c>
      <c r="D98" s="48">
        <v>44985</v>
      </c>
      <c r="E98" s="39" t="s">
        <v>193</v>
      </c>
      <c r="F98" s="39" t="s">
        <v>38</v>
      </c>
      <c r="G98" s="45"/>
      <c r="H98" s="56">
        <v>45371</v>
      </c>
    </row>
    <row r="99" spans="1:8" x14ac:dyDescent="0.25">
      <c r="A99" s="18" t="s">
        <v>2258</v>
      </c>
      <c r="B99" s="10">
        <v>6</v>
      </c>
      <c r="C99" s="42">
        <v>7310934</v>
      </c>
      <c r="D99" s="36">
        <v>44865</v>
      </c>
      <c r="E99" s="39" t="s">
        <v>193</v>
      </c>
      <c r="F99" s="39" t="s">
        <v>38</v>
      </c>
      <c r="H99" s="40">
        <v>45363</v>
      </c>
    </row>
    <row r="100" spans="1:8" x14ac:dyDescent="0.25">
      <c r="A100" s="121" t="s">
        <v>393</v>
      </c>
      <c r="B100" s="86">
        <v>128</v>
      </c>
      <c r="C100" s="105">
        <v>117288</v>
      </c>
      <c r="D100" s="48">
        <v>44245</v>
      </c>
      <c r="E100" s="39" t="s">
        <v>0</v>
      </c>
      <c r="F100" s="39" t="s">
        <v>205</v>
      </c>
      <c r="G100" s="45" t="s">
        <v>394</v>
      </c>
      <c r="H100" s="56">
        <v>44244</v>
      </c>
    </row>
    <row r="101" spans="1:8" x14ac:dyDescent="0.25">
      <c r="A101" s="121" t="s">
        <v>711</v>
      </c>
      <c r="B101" s="86">
        <v>6</v>
      </c>
      <c r="C101" s="105">
        <v>7250982</v>
      </c>
      <c r="D101" s="48">
        <v>44042</v>
      </c>
      <c r="E101" s="39" t="s">
        <v>193</v>
      </c>
      <c r="F101" s="39" t="s">
        <v>38</v>
      </c>
      <c r="G101" s="45"/>
      <c r="H101" s="56">
        <v>44414</v>
      </c>
    </row>
    <row r="102" spans="1:8" x14ac:dyDescent="0.25">
      <c r="A102" s="121" t="s">
        <v>713</v>
      </c>
      <c r="B102" s="86">
        <v>6</v>
      </c>
      <c r="C102" s="105">
        <v>7250984</v>
      </c>
      <c r="D102" s="48">
        <v>44042</v>
      </c>
      <c r="E102" s="39" t="s">
        <v>193</v>
      </c>
      <c r="F102" s="39" t="s">
        <v>38</v>
      </c>
      <c r="G102" s="45"/>
      <c r="H102" s="56">
        <v>44414</v>
      </c>
    </row>
    <row r="103" spans="1:8" x14ac:dyDescent="0.25">
      <c r="A103" s="121" t="s">
        <v>1116</v>
      </c>
      <c r="B103" s="86">
        <v>6</v>
      </c>
      <c r="C103" s="105">
        <v>7267740</v>
      </c>
      <c r="D103" s="48">
        <v>44284</v>
      </c>
      <c r="E103" s="39" t="s">
        <v>193</v>
      </c>
      <c r="F103" s="39" t="s">
        <v>38</v>
      </c>
      <c r="G103" s="45"/>
      <c r="H103" s="56">
        <v>44683</v>
      </c>
    </row>
    <row r="104" spans="1:8" x14ac:dyDescent="0.25">
      <c r="A104" s="121" t="s">
        <v>435</v>
      </c>
      <c r="B104" s="86">
        <v>6</v>
      </c>
      <c r="C104" s="105">
        <v>7230878</v>
      </c>
      <c r="D104" s="48">
        <v>43768</v>
      </c>
      <c r="E104" s="39" t="s">
        <v>193</v>
      </c>
      <c r="F104" s="39" t="s">
        <v>38</v>
      </c>
      <c r="G104" s="45"/>
      <c r="H104" s="56">
        <v>44341</v>
      </c>
    </row>
    <row r="105" spans="1:8" x14ac:dyDescent="0.25">
      <c r="A105" s="121" t="s">
        <v>2064</v>
      </c>
      <c r="B105" s="86">
        <v>6</v>
      </c>
      <c r="C105" s="105">
        <v>7303914</v>
      </c>
      <c r="D105" s="48">
        <v>44770</v>
      </c>
      <c r="E105" s="39" t="s">
        <v>193</v>
      </c>
      <c r="F105" s="39" t="s">
        <v>38</v>
      </c>
      <c r="G105" s="45"/>
      <c r="H105" s="56">
        <v>45357</v>
      </c>
    </row>
    <row r="106" spans="1:8" x14ac:dyDescent="0.25">
      <c r="A106" s="38" t="s">
        <v>42</v>
      </c>
      <c r="B106" s="50">
        <v>4</v>
      </c>
      <c r="C106" s="94" t="s">
        <v>4</v>
      </c>
      <c r="D106" s="65" t="s">
        <v>41</v>
      </c>
      <c r="E106" s="46" t="s">
        <v>100</v>
      </c>
      <c r="F106" s="39"/>
      <c r="G106" s="39" t="s">
        <v>43</v>
      </c>
      <c r="H106" s="90">
        <v>42199</v>
      </c>
    </row>
    <row r="107" spans="1:8" x14ac:dyDescent="0.25">
      <c r="A107" s="121" t="s">
        <v>2169</v>
      </c>
      <c r="B107" s="86">
        <v>6</v>
      </c>
      <c r="C107" s="105">
        <v>7308663</v>
      </c>
      <c r="D107" s="48">
        <v>44834</v>
      </c>
      <c r="E107" s="39" t="s">
        <v>193</v>
      </c>
      <c r="F107" s="39" t="s">
        <v>38</v>
      </c>
      <c r="G107" s="45"/>
      <c r="H107" s="56">
        <v>45359</v>
      </c>
    </row>
    <row r="108" spans="1:8" x14ac:dyDescent="0.25">
      <c r="A108" s="18" t="s">
        <v>2295</v>
      </c>
      <c r="B108" s="10">
        <v>6</v>
      </c>
      <c r="C108" s="42">
        <v>7313583</v>
      </c>
      <c r="D108" s="36">
        <v>44895</v>
      </c>
      <c r="E108" s="39" t="s">
        <v>193</v>
      </c>
      <c r="F108" s="39" t="s">
        <v>38</v>
      </c>
      <c r="H108" s="40">
        <v>45363</v>
      </c>
    </row>
    <row r="109" spans="1:8" x14ac:dyDescent="0.25">
      <c r="A109" s="121" t="s">
        <v>1200</v>
      </c>
      <c r="B109" s="86">
        <v>16</v>
      </c>
      <c r="C109" s="105">
        <v>7271940</v>
      </c>
      <c r="D109" s="48">
        <v>44341</v>
      </c>
      <c r="E109" s="39" t="s">
        <v>193</v>
      </c>
      <c r="F109" s="39" t="s">
        <v>38</v>
      </c>
      <c r="G109" s="45"/>
      <c r="H109" s="56">
        <v>44826</v>
      </c>
    </row>
    <row r="110" spans="1:8" x14ac:dyDescent="0.25">
      <c r="A110" s="121" t="s">
        <v>1199</v>
      </c>
      <c r="B110" s="86">
        <v>110</v>
      </c>
      <c r="C110" s="105">
        <v>7271929</v>
      </c>
      <c r="D110" s="48">
        <v>44341</v>
      </c>
      <c r="E110" s="39" t="s">
        <v>193</v>
      </c>
      <c r="F110" s="39" t="s">
        <v>38</v>
      </c>
      <c r="G110" s="45"/>
      <c r="H110" s="56">
        <v>44826</v>
      </c>
    </row>
    <row r="111" spans="1:8" x14ac:dyDescent="0.25">
      <c r="A111" s="121" t="s">
        <v>2128</v>
      </c>
      <c r="B111" s="86">
        <v>6</v>
      </c>
      <c r="C111" s="105">
        <v>7306477</v>
      </c>
      <c r="D111" s="48">
        <v>44804</v>
      </c>
      <c r="E111" s="39" t="s">
        <v>193</v>
      </c>
      <c r="F111" s="39" t="s">
        <v>38</v>
      </c>
      <c r="G111" s="45"/>
      <c r="H111" s="56">
        <v>45358</v>
      </c>
    </row>
    <row r="112" spans="1:8" x14ac:dyDescent="0.25">
      <c r="A112" s="18" t="s">
        <v>2288</v>
      </c>
      <c r="B112" s="10">
        <v>15</v>
      </c>
      <c r="C112" s="42">
        <v>7313557</v>
      </c>
      <c r="D112" s="36">
        <v>44895</v>
      </c>
      <c r="E112" s="39" t="s">
        <v>193</v>
      </c>
      <c r="F112" s="39" t="s">
        <v>38</v>
      </c>
      <c r="H112" s="40">
        <v>45363</v>
      </c>
    </row>
    <row r="113" spans="1:8" x14ac:dyDescent="0.25">
      <c r="A113" s="121" t="s">
        <v>1925</v>
      </c>
      <c r="B113" s="86">
        <v>60</v>
      </c>
      <c r="C113" s="105">
        <v>7299144</v>
      </c>
      <c r="D113" s="48">
        <v>45071</v>
      </c>
      <c r="E113" s="39" t="s">
        <v>193</v>
      </c>
      <c r="F113" s="39" t="s">
        <v>38</v>
      </c>
      <c r="G113" s="45"/>
      <c r="H113" s="56">
        <v>45279</v>
      </c>
    </row>
    <row r="114" spans="1:8" x14ac:dyDescent="0.25">
      <c r="A114" s="121" t="s">
        <v>920</v>
      </c>
      <c r="B114" s="86">
        <v>1.75</v>
      </c>
      <c r="C114" s="105">
        <v>121303</v>
      </c>
      <c r="D114" s="48">
        <v>44602</v>
      </c>
      <c r="E114" s="39" t="s">
        <v>0</v>
      </c>
      <c r="F114" s="39" t="s">
        <v>205</v>
      </c>
      <c r="G114" s="45" t="s">
        <v>963</v>
      </c>
      <c r="H114" s="56">
        <v>44606</v>
      </c>
    </row>
    <row r="115" spans="1:8" x14ac:dyDescent="0.25">
      <c r="A115" s="121" t="s">
        <v>922</v>
      </c>
      <c r="B115" s="86">
        <v>80.5</v>
      </c>
      <c r="C115" s="105">
        <v>121524</v>
      </c>
      <c r="D115" s="48">
        <v>44602</v>
      </c>
      <c r="E115" s="39" t="s">
        <v>0</v>
      </c>
      <c r="F115" s="39" t="s">
        <v>205</v>
      </c>
      <c r="G115" s="45" t="s">
        <v>965</v>
      </c>
      <c r="H115" s="56">
        <v>44606</v>
      </c>
    </row>
    <row r="116" spans="1:8" x14ac:dyDescent="0.25">
      <c r="A116" s="121" t="s">
        <v>1694</v>
      </c>
      <c r="B116" s="86">
        <v>6</v>
      </c>
      <c r="C116" s="105">
        <v>7288011</v>
      </c>
      <c r="D116" s="48">
        <v>44551</v>
      </c>
      <c r="E116" s="39" t="s">
        <v>193</v>
      </c>
      <c r="F116" s="39" t="s">
        <v>38</v>
      </c>
      <c r="G116" s="45"/>
      <c r="H116" s="56">
        <v>44998</v>
      </c>
    </row>
    <row r="117" spans="1:8" x14ac:dyDescent="0.25">
      <c r="A117" s="18" t="s">
        <v>2355</v>
      </c>
      <c r="B117" s="10">
        <v>6</v>
      </c>
      <c r="C117" s="42">
        <v>7315988</v>
      </c>
      <c r="D117" s="36">
        <v>44925</v>
      </c>
      <c r="E117" s="39" t="s">
        <v>193</v>
      </c>
      <c r="F117" s="39" t="s">
        <v>38</v>
      </c>
      <c r="H117" s="40">
        <v>45363</v>
      </c>
    </row>
    <row r="118" spans="1:8" x14ac:dyDescent="0.25">
      <c r="A118" s="121" t="s">
        <v>1405</v>
      </c>
      <c r="B118" s="86">
        <v>28</v>
      </c>
      <c r="C118" s="105">
        <v>130962</v>
      </c>
      <c r="D118" s="48">
        <v>45334</v>
      </c>
      <c r="E118" s="39" t="s">
        <v>0</v>
      </c>
      <c r="F118" s="39" t="s">
        <v>205</v>
      </c>
      <c r="G118" s="45" t="s">
        <v>1978</v>
      </c>
      <c r="H118" s="56">
        <v>45342</v>
      </c>
    </row>
    <row r="119" spans="1:8" x14ac:dyDescent="0.25">
      <c r="A119" s="46" t="s">
        <v>83</v>
      </c>
      <c r="B119" s="50">
        <v>56.66</v>
      </c>
      <c r="C119" s="94"/>
      <c r="D119" s="69" t="s">
        <v>192</v>
      </c>
      <c r="E119" s="46" t="s">
        <v>0</v>
      </c>
      <c r="F119" s="46" t="s">
        <v>52</v>
      </c>
      <c r="G119" s="46" t="s">
        <v>82</v>
      </c>
      <c r="H119" s="55">
        <v>42425</v>
      </c>
    </row>
    <row r="120" spans="1:8" x14ac:dyDescent="0.25">
      <c r="A120" s="121" t="s">
        <v>1275</v>
      </c>
      <c r="B120" s="86">
        <v>168.91</v>
      </c>
      <c r="C120" s="105">
        <v>7274640</v>
      </c>
      <c r="D120" s="48">
        <v>44741</v>
      </c>
      <c r="E120" s="39" t="s">
        <v>193</v>
      </c>
      <c r="F120" s="39" t="s">
        <v>38</v>
      </c>
      <c r="G120" s="45"/>
      <c r="H120" s="56">
        <v>44830</v>
      </c>
    </row>
    <row r="121" spans="1:8" x14ac:dyDescent="0.25">
      <c r="A121" s="121" t="s">
        <v>1706</v>
      </c>
      <c r="B121" s="86">
        <v>59.94</v>
      </c>
      <c r="C121" s="105">
        <v>7289967</v>
      </c>
      <c r="D121" s="48">
        <v>44588</v>
      </c>
      <c r="E121" s="39" t="s">
        <v>193</v>
      </c>
      <c r="F121" s="39" t="s">
        <v>38</v>
      </c>
      <c r="G121" s="45"/>
      <c r="H121" s="56">
        <v>45001</v>
      </c>
    </row>
    <row r="122" spans="1:8" x14ac:dyDescent="0.25">
      <c r="A122" s="121" t="s">
        <v>1126</v>
      </c>
      <c r="B122" s="86">
        <v>6</v>
      </c>
      <c r="C122" s="105">
        <v>7267763</v>
      </c>
      <c r="D122" s="48">
        <v>44284</v>
      </c>
      <c r="E122" s="39" t="s">
        <v>193</v>
      </c>
      <c r="F122" s="39" t="s">
        <v>38</v>
      </c>
      <c r="G122" s="45"/>
      <c r="H122" s="56">
        <v>44683</v>
      </c>
    </row>
    <row r="123" spans="1:8" x14ac:dyDescent="0.25">
      <c r="A123" s="121" t="s">
        <v>2420</v>
      </c>
      <c r="B123" s="86">
        <v>6</v>
      </c>
      <c r="C123" s="105">
        <v>7320141</v>
      </c>
      <c r="D123" s="48">
        <v>44985</v>
      </c>
      <c r="E123" s="39" t="s">
        <v>193</v>
      </c>
      <c r="F123" s="39" t="s">
        <v>38</v>
      </c>
      <c r="G123" s="45"/>
      <c r="H123" s="56">
        <v>45371</v>
      </c>
    </row>
    <row r="124" spans="1:8" x14ac:dyDescent="0.25">
      <c r="A124" s="121" t="s">
        <v>2174</v>
      </c>
      <c r="B124" s="86">
        <v>6</v>
      </c>
      <c r="C124" s="105">
        <v>7308678</v>
      </c>
      <c r="D124" s="48">
        <v>44834</v>
      </c>
      <c r="E124" s="39" t="s">
        <v>193</v>
      </c>
      <c r="F124" s="39" t="s">
        <v>38</v>
      </c>
      <c r="G124" s="45"/>
      <c r="H124" s="56">
        <v>45359</v>
      </c>
    </row>
    <row r="125" spans="1:8" x14ac:dyDescent="0.25">
      <c r="A125" s="39" t="s">
        <v>308</v>
      </c>
      <c r="B125" s="50">
        <v>51.96</v>
      </c>
      <c r="C125" s="37">
        <v>1110784</v>
      </c>
      <c r="D125" s="53">
        <v>44103</v>
      </c>
      <c r="E125" s="39" t="s">
        <v>100</v>
      </c>
      <c r="F125" s="39" t="s">
        <v>197</v>
      </c>
      <c r="G125" s="39"/>
      <c r="H125" s="54">
        <v>44159</v>
      </c>
    </row>
    <row r="126" spans="1:8" x14ac:dyDescent="0.25">
      <c r="A126" s="39" t="s">
        <v>308</v>
      </c>
      <c r="B126" s="50">
        <v>45.33</v>
      </c>
      <c r="C126" s="37">
        <v>1110785</v>
      </c>
      <c r="D126" s="53">
        <v>44103</v>
      </c>
      <c r="E126" s="39" t="s">
        <v>100</v>
      </c>
      <c r="F126" s="39" t="s">
        <v>197</v>
      </c>
      <c r="G126" s="39"/>
      <c r="H126" s="54">
        <v>44159</v>
      </c>
    </row>
    <row r="127" spans="1:8" x14ac:dyDescent="0.25">
      <c r="A127" s="39" t="s">
        <v>308</v>
      </c>
      <c r="B127" s="50">
        <v>10.68</v>
      </c>
      <c r="C127" s="37">
        <v>1110823</v>
      </c>
      <c r="D127" s="53">
        <v>44103</v>
      </c>
      <c r="E127" s="39" t="s">
        <v>100</v>
      </c>
      <c r="F127" s="39" t="s">
        <v>197</v>
      </c>
      <c r="G127" s="39"/>
      <c r="H127" s="54">
        <v>44159</v>
      </c>
    </row>
    <row r="128" spans="1:8" x14ac:dyDescent="0.25">
      <c r="A128" s="39" t="s">
        <v>308</v>
      </c>
      <c r="B128" s="50">
        <v>6.77</v>
      </c>
      <c r="C128" s="37">
        <v>1110859</v>
      </c>
      <c r="D128" s="53">
        <v>44103</v>
      </c>
      <c r="E128" s="39" t="s">
        <v>100</v>
      </c>
      <c r="F128" s="39" t="s">
        <v>197</v>
      </c>
      <c r="G128" s="39"/>
      <c r="H128" s="54">
        <v>44159</v>
      </c>
    </row>
    <row r="129" spans="1:8" x14ac:dyDescent="0.25">
      <c r="A129" s="121" t="s">
        <v>1622</v>
      </c>
      <c r="B129" s="86">
        <v>6</v>
      </c>
      <c r="C129" s="105">
        <v>7282823</v>
      </c>
      <c r="D129" s="48">
        <v>44496</v>
      </c>
      <c r="E129" s="39" t="s">
        <v>193</v>
      </c>
      <c r="F129" s="39" t="s">
        <v>38</v>
      </c>
      <c r="G129" s="45"/>
      <c r="H129" s="56">
        <v>44998</v>
      </c>
    </row>
    <row r="130" spans="1:8" x14ac:dyDescent="0.25">
      <c r="A130" s="121" t="s">
        <v>689</v>
      </c>
      <c r="B130" s="86">
        <v>6</v>
      </c>
      <c r="C130" s="105">
        <v>7248698</v>
      </c>
      <c r="D130" s="48">
        <v>44007</v>
      </c>
      <c r="E130" s="39" t="s">
        <v>193</v>
      </c>
      <c r="F130" s="39" t="s">
        <v>38</v>
      </c>
      <c r="G130" s="45"/>
      <c r="H130" s="56">
        <v>44400</v>
      </c>
    </row>
    <row r="131" spans="1:8" x14ac:dyDescent="0.25">
      <c r="A131" s="121" t="s">
        <v>689</v>
      </c>
      <c r="B131" s="86">
        <v>6</v>
      </c>
      <c r="C131" s="105">
        <v>7259815</v>
      </c>
      <c r="D131" s="48">
        <v>44165</v>
      </c>
      <c r="E131" s="39" t="s">
        <v>193</v>
      </c>
      <c r="F131" s="39" t="s">
        <v>38</v>
      </c>
      <c r="G131" s="45"/>
      <c r="H131" s="56">
        <v>44590</v>
      </c>
    </row>
    <row r="132" spans="1:8" x14ac:dyDescent="0.25">
      <c r="A132" s="121" t="s">
        <v>689</v>
      </c>
      <c r="B132" s="86">
        <v>6</v>
      </c>
      <c r="C132" s="105">
        <v>7261583</v>
      </c>
      <c r="D132" s="48">
        <v>44187</v>
      </c>
      <c r="E132" s="39" t="s">
        <v>193</v>
      </c>
      <c r="F132" s="39" t="s">
        <v>38</v>
      </c>
      <c r="G132" s="45"/>
      <c r="H132" s="56">
        <v>44672</v>
      </c>
    </row>
    <row r="133" spans="1:8" x14ac:dyDescent="0.25">
      <c r="A133" s="121" t="s">
        <v>633</v>
      </c>
      <c r="B133" s="86">
        <v>15</v>
      </c>
      <c r="C133" s="105">
        <v>7242815</v>
      </c>
      <c r="D133" s="48">
        <v>43920</v>
      </c>
      <c r="E133" s="39" t="s">
        <v>193</v>
      </c>
      <c r="F133" s="39" t="s">
        <v>38</v>
      </c>
      <c r="G133" s="45"/>
      <c r="H133" s="56">
        <v>44397</v>
      </c>
    </row>
    <row r="134" spans="1:8" x14ac:dyDescent="0.25">
      <c r="A134" s="46" t="s">
        <v>240</v>
      </c>
      <c r="B134" s="51">
        <v>109.18</v>
      </c>
      <c r="C134" s="94">
        <v>40403</v>
      </c>
      <c r="D134" s="49">
        <v>43838</v>
      </c>
      <c r="E134" s="39" t="s">
        <v>188</v>
      </c>
      <c r="F134" s="39" t="s">
        <v>205</v>
      </c>
      <c r="G134" s="39"/>
      <c r="H134" s="54">
        <v>43838</v>
      </c>
    </row>
    <row r="135" spans="1:8" x14ac:dyDescent="0.25">
      <c r="A135" s="121" t="s">
        <v>253</v>
      </c>
      <c r="B135" s="52">
        <v>11.9</v>
      </c>
      <c r="C135" s="105">
        <v>31732</v>
      </c>
      <c r="D135" s="48">
        <v>43979</v>
      </c>
      <c r="E135" s="45" t="s">
        <v>100</v>
      </c>
      <c r="F135" s="45" t="s">
        <v>254</v>
      </c>
      <c r="G135" s="45"/>
      <c r="H135" s="56">
        <v>43998</v>
      </c>
    </row>
    <row r="136" spans="1:8" x14ac:dyDescent="0.25">
      <c r="A136" s="121" t="s">
        <v>1857</v>
      </c>
      <c r="B136" s="86">
        <v>6</v>
      </c>
      <c r="C136" s="105">
        <v>7296540</v>
      </c>
      <c r="D136" s="48">
        <v>45043</v>
      </c>
      <c r="E136" s="39" t="s">
        <v>193</v>
      </c>
      <c r="F136" s="39" t="s">
        <v>38</v>
      </c>
      <c r="G136" s="45"/>
      <c r="H136" s="56">
        <v>45279</v>
      </c>
    </row>
    <row r="137" spans="1:8" x14ac:dyDescent="0.25">
      <c r="A137" s="121" t="s">
        <v>1997</v>
      </c>
      <c r="B137" s="86">
        <v>483.1</v>
      </c>
      <c r="C137" s="105">
        <v>128564</v>
      </c>
      <c r="D137" s="48">
        <v>45334</v>
      </c>
      <c r="E137" s="39" t="s">
        <v>0</v>
      </c>
      <c r="F137" s="39" t="s">
        <v>205</v>
      </c>
      <c r="G137" s="45" t="s">
        <v>1950</v>
      </c>
      <c r="H137" s="56">
        <v>45342</v>
      </c>
    </row>
    <row r="138" spans="1:8" x14ac:dyDescent="0.25">
      <c r="A138" s="121" t="s">
        <v>1231</v>
      </c>
      <c r="B138" s="86">
        <v>76</v>
      </c>
      <c r="C138" s="105">
        <v>7272807</v>
      </c>
      <c r="D138" s="48">
        <v>44354</v>
      </c>
      <c r="E138" s="39" t="s">
        <v>193</v>
      </c>
      <c r="F138" s="39" t="s">
        <v>38</v>
      </c>
      <c r="G138" s="45"/>
      <c r="H138" s="56">
        <v>44830</v>
      </c>
    </row>
    <row r="139" spans="1:8" x14ac:dyDescent="0.25">
      <c r="A139" s="121" t="s">
        <v>223</v>
      </c>
      <c r="B139" s="86">
        <v>6</v>
      </c>
      <c r="C139" s="105">
        <v>7251043</v>
      </c>
      <c r="D139" s="48">
        <v>44042</v>
      </c>
      <c r="E139" s="39" t="s">
        <v>193</v>
      </c>
      <c r="F139" s="39" t="s">
        <v>38</v>
      </c>
      <c r="G139" s="45"/>
      <c r="H139" s="56">
        <v>44414</v>
      </c>
    </row>
    <row r="140" spans="1:8" x14ac:dyDescent="0.25">
      <c r="A140" s="121" t="s">
        <v>1514</v>
      </c>
      <c r="B140" s="86">
        <v>150.85</v>
      </c>
      <c r="C140" s="105">
        <v>7276836</v>
      </c>
      <c r="D140" s="48">
        <v>44411</v>
      </c>
      <c r="E140" s="39" t="s">
        <v>193</v>
      </c>
      <c r="F140" s="39" t="s">
        <v>38</v>
      </c>
      <c r="G140" s="45"/>
      <c r="H140" s="56">
        <v>44998</v>
      </c>
    </row>
    <row r="141" spans="1:8" x14ac:dyDescent="0.25">
      <c r="A141" s="121" t="s">
        <v>768</v>
      </c>
      <c r="B141" s="86">
        <v>15</v>
      </c>
      <c r="C141" s="105">
        <v>7253148</v>
      </c>
      <c r="D141" s="48">
        <v>44074</v>
      </c>
      <c r="E141" s="39" t="s">
        <v>193</v>
      </c>
      <c r="F141" s="39" t="s">
        <v>38</v>
      </c>
      <c r="G141" s="45"/>
      <c r="H141" s="56">
        <v>44442</v>
      </c>
    </row>
    <row r="142" spans="1:8" x14ac:dyDescent="0.25">
      <c r="A142" s="121" t="s">
        <v>1049</v>
      </c>
      <c r="B142" s="86">
        <v>6</v>
      </c>
      <c r="C142" s="105">
        <v>7263669</v>
      </c>
      <c r="D142" s="48">
        <v>44223</v>
      </c>
      <c r="E142" s="39" t="s">
        <v>193</v>
      </c>
      <c r="F142" s="39" t="s">
        <v>38</v>
      </c>
      <c r="G142" s="45"/>
      <c r="H142" s="56">
        <v>44676</v>
      </c>
    </row>
    <row r="143" spans="1:8" x14ac:dyDescent="0.25">
      <c r="A143" s="121" t="s">
        <v>1130</v>
      </c>
      <c r="B143" s="86">
        <v>6</v>
      </c>
      <c r="C143" s="105">
        <v>7267772</v>
      </c>
      <c r="D143" s="48">
        <v>44284</v>
      </c>
      <c r="E143" s="39" t="s">
        <v>193</v>
      </c>
      <c r="F143" s="39" t="s">
        <v>38</v>
      </c>
      <c r="G143" s="45"/>
      <c r="H143" s="56">
        <v>44683</v>
      </c>
    </row>
    <row r="144" spans="1:8" x14ac:dyDescent="0.25">
      <c r="A144" s="121" t="s">
        <v>2541</v>
      </c>
      <c r="B144" s="86">
        <v>15</v>
      </c>
      <c r="C144" s="105">
        <v>7324909</v>
      </c>
      <c r="D144" s="48">
        <v>45043</v>
      </c>
      <c r="E144" s="39" t="s">
        <v>193</v>
      </c>
      <c r="F144" s="39" t="s">
        <v>38</v>
      </c>
      <c r="G144" s="45"/>
      <c r="H144" s="56">
        <v>45415</v>
      </c>
    </row>
    <row r="145" spans="1:8" x14ac:dyDescent="0.25">
      <c r="A145" s="121" t="s">
        <v>2186</v>
      </c>
      <c r="B145" s="86">
        <v>6</v>
      </c>
      <c r="C145" s="105">
        <v>7308733</v>
      </c>
      <c r="D145" s="48">
        <v>44834</v>
      </c>
      <c r="E145" s="39" t="s">
        <v>193</v>
      </c>
      <c r="F145" s="39" t="s">
        <v>38</v>
      </c>
      <c r="G145" s="45"/>
      <c r="H145" s="56">
        <v>45359</v>
      </c>
    </row>
    <row r="146" spans="1:8" x14ac:dyDescent="0.25">
      <c r="A146" s="121" t="s">
        <v>1803</v>
      </c>
      <c r="B146" s="86">
        <v>6</v>
      </c>
      <c r="C146" s="105">
        <v>7294401</v>
      </c>
      <c r="D146" s="48">
        <v>44650</v>
      </c>
      <c r="E146" s="39" t="s">
        <v>193</v>
      </c>
      <c r="F146" s="39" t="s">
        <v>38</v>
      </c>
      <c r="G146" s="45"/>
      <c r="H146" s="56">
        <v>45002</v>
      </c>
    </row>
    <row r="147" spans="1:8" x14ac:dyDescent="0.25">
      <c r="A147" s="121" t="s">
        <v>1803</v>
      </c>
      <c r="B147" s="86">
        <v>6</v>
      </c>
      <c r="C147" s="105">
        <v>7296550</v>
      </c>
      <c r="D147" s="48">
        <v>45043</v>
      </c>
      <c r="E147" s="39" t="s">
        <v>193</v>
      </c>
      <c r="F147" s="39" t="s">
        <v>38</v>
      </c>
      <c r="G147" s="45"/>
      <c r="H147" s="56">
        <v>45279</v>
      </c>
    </row>
    <row r="148" spans="1:8" x14ac:dyDescent="0.25">
      <c r="A148" s="121" t="s">
        <v>1717</v>
      </c>
      <c r="B148" s="86">
        <v>6</v>
      </c>
      <c r="C148" s="105">
        <v>7290195</v>
      </c>
      <c r="D148" s="48">
        <v>44588</v>
      </c>
      <c r="E148" s="39" t="s">
        <v>193</v>
      </c>
      <c r="F148" s="39" t="s">
        <v>38</v>
      </c>
      <c r="G148" s="45"/>
      <c r="H148" s="56">
        <v>45001</v>
      </c>
    </row>
    <row r="149" spans="1:8" x14ac:dyDescent="0.25">
      <c r="A149" s="121" t="s">
        <v>2478</v>
      </c>
      <c r="B149" s="86">
        <v>41.25</v>
      </c>
      <c r="C149" s="105">
        <v>7322329</v>
      </c>
      <c r="D149" s="48">
        <v>45014</v>
      </c>
      <c r="E149" s="39" t="s">
        <v>193</v>
      </c>
      <c r="F149" s="39" t="s">
        <v>38</v>
      </c>
      <c r="G149" s="45"/>
      <c r="H149" s="56">
        <v>45415</v>
      </c>
    </row>
    <row r="150" spans="1:8" x14ac:dyDescent="0.25">
      <c r="A150" s="121" t="s">
        <v>1098</v>
      </c>
      <c r="B150" s="86">
        <v>40</v>
      </c>
      <c r="C150" s="105">
        <v>7267341</v>
      </c>
      <c r="D150" s="48">
        <v>44279</v>
      </c>
      <c r="E150" s="39" t="s">
        <v>193</v>
      </c>
      <c r="F150" s="39" t="s">
        <v>38</v>
      </c>
      <c r="G150" s="45"/>
      <c r="H150" s="56">
        <v>44683</v>
      </c>
    </row>
    <row r="151" spans="1:8" x14ac:dyDescent="0.25">
      <c r="A151" s="121" t="s">
        <v>1141</v>
      </c>
      <c r="B151" s="86">
        <v>58</v>
      </c>
      <c r="C151" s="105">
        <v>7268663</v>
      </c>
      <c r="D151" s="48">
        <v>44299</v>
      </c>
      <c r="E151" s="39" t="s">
        <v>193</v>
      </c>
      <c r="F151" s="39" t="s">
        <v>38</v>
      </c>
      <c r="G151" s="45"/>
      <c r="H151" s="56">
        <v>44685</v>
      </c>
    </row>
    <row r="152" spans="1:8" x14ac:dyDescent="0.25">
      <c r="A152" s="18" t="s">
        <v>2317</v>
      </c>
      <c r="B152" s="10">
        <v>6</v>
      </c>
      <c r="C152" s="42">
        <v>7313634</v>
      </c>
      <c r="D152" s="36">
        <v>44895</v>
      </c>
      <c r="E152" s="39" t="s">
        <v>193</v>
      </c>
      <c r="F152" s="39" t="s">
        <v>38</v>
      </c>
      <c r="H152" s="56">
        <v>45363</v>
      </c>
    </row>
    <row r="153" spans="1:8" x14ac:dyDescent="0.25">
      <c r="A153" s="121" t="s">
        <v>282</v>
      </c>
      <c r="B153" s="86">
        <v>6</v>
      </c>
      <c r="C153" s="105">
        <v>7233203</v>
      </c>
      <c r="D153" s="48">
        <v>43790</v>
      </c>
      <c r="E153" s="39" t="s">
        <v>193</v>
      </c>
      <c r="F153" s="39" t="s">
        <v>38</v>
      </c>
      <c r="G153" s="45"/>
      <c r="H153" s="56">
        <v>44341</v>
      </c>
    </row>
    <row r="154" spans="1:8" x14ac:dyDescent="0.25">
      <c r="A154" s="121" t="s">
        <v>2106</v>
      </c>
      <c r="B154" s="86">
        <v>6</v>
      </c>
      <c r="C154" s="105">
        <v>7301739</v>
      </c>
      <c r="D154" s="48">
        <v>44741</v>
      </c>
      <c r="E154" s="39" t="s">
        <v>193</v>
      </c>
      <c r="F154" s="39" t="s">
        <v>38</v>
      </c>
      <c r="G154" s="45"/>
      <c r="H154" s="56">
        <v>45356</v>
      </c>
    </row>
    <row r="155" spans="1:8" x14ac:dyDescent="0.25">
      <c r="A155" s="121" t="s">
        <v>2106</v>
      </c>
      <c r="B155" s="86">
        <v>6</v>
      </c>
      <c r="C155" s="105">
        <v>7308789</v>
      </c>
      <c r="D155" s="48">
        <v>44834</v>
      </c>
      <c r="E155" s="39" t="s">
        <v>193</v>
      </c>
      <c r="F155" s="39" t="s">
        <v>38</v>
      </c>
      <c r="G155" s="45"/>
      <c r="H155" s="56">
        <v>45359</v>
      </c>
    </row>
    <row r="156" spans="1:8" x14ac:dyDescent="0.25">
      <c r="A156" s="121" t="s">
        <v>1901</v>
      </c>
      <c r="B156" s="86">
        <v>6</v>
      </c>
      <c r="C156" s="105">
        <v>7298914</v>
      </c>
      <c r="D156" s="48">
        <v>45071</v>
      </c>
      <c r="E156" s="39" t="s">
        <v>193</v>
      </c>
      <c r="F156" s="39" t="s">
        <v>38</v>
      </c>
      <c r="G156" s="45"/>
      <c r="H156" s="56">
        <v>45279</v>
      </c>
    </row>
    <row r="157" spans="1:8" x14ac:dyDescent="0.25">
      <c r="A157" s="18" t="s">
        <v>2384</v>
      </c>
      <c r="B157" s="10">
        <v>15</v>
      </c>
      <c r="C157" s="42">
        <v>7317957</v>
      </c>
      <c r="D157" s="36">
        <v>44957</v>
      </c>
      <c r="E157" s="39" t="s">
        <v>193</v>
      </c>
      <c r="F157" s="39" t="s">
        <v>38</v>
      </c>
      <c r="H157" s="56">
        <v>45363</v>
      </c>
    </row>
    <row r="158" spans="1:8" x14ac:dyDescent="0.25">
      <c r="A158" s="121" t="s">
        <v>865</v>
      </c>
      <c r="B158" s="86">
        <v>6</v>
      </c>
      <c r="C158" s="105">
        <v>7259755</v>
      </c>
      <c r="D158" s="48">
        <v>44165</v>
      </c>
      <c r="E158" s="39" t="s">
        <v>193</v>
      </c>
      <c r="F158" s="39" t="s">
        <v>38</v>
      </c>
      <c r="G158" s="45"/>
      <c r="H158" s="56">
        <v>44570</v>
      </c>
    </row>
    <row r="159" spans="1:8" x14ac:dyDescent="0.25">
      <c r="A159" s="18" t="s">
        <v>2259</v>
      </c>
      <c r="B159" s="10">
        <v>6</v>
      </c>
      <c r="C159" s="42">
        <v>7310938</v>
      </c>
      <c r="D159" s="36">
        <v>44865</v>
      </c>
      <c r="E159" s="39" t="s">
        <v>193</v>
      </c>
      <c r="F159" s="39" t="s">
        <v>38</v>
      </c>
      <c r="H159" s="40">
        <v>45363</v>
      </c>
    </row>
    <row r="160" spans="1:8" x14ac:dyDescent="0.25">
      <c r="A160" s="121" t="s">
        <v>1653</v>
      </c>
      <c r="B160" s="86">
        <v>6</v>
      </c>
      <c r="C160" s="105">
        <v>7285562</v>
      </c>
      <c r="D160" s="48">
        <v>44523</v>
      </c>
      <c r="E160" s="39" t="s">
        <v>193</v>
      </c>
      <c r="F160" s="39" t="s">
        <v>38</v>
      </c>
      <c r="G160" s="45"/>
      <c r="H160" s="56">
        <v>44998</v>
      </c>
    </row>
    <row r="161" spans="1:8" x14ac:dyDescent="0.25">
      <c r="A161" s="18" t="s">
        <v>2308</v>
      </c>
      <c r="B161" s="10">
        <v>6</v>
      </c>
      <c r="C161" s="42">
        <v>7313685</v>
      </c>
      <c r="D161" s="36">
        <v>44895</v>
      </c>
      <c r="E161" s="39" t="s">
        <v>193</v>
      </c>
      <c r="F161" s="39" t="s">
        <v>38</v>
      </c>
      <c r="H161" s="56">
        <v>45363</v>
      </c>
    </row>
    <row r="162" spans="1:8" x14ac:dyDescent="0.25">
      <c r="A162" s="121" t="s">
        <v>793</v>
      </c>
      <c r="B162" s="86">
        <v>6</v>
      </c>
      <c r="C162" s="105">
        <v>7254883</v>
      </c>
      <c r="D162" s="48">
        <v>44102</v>
      </c>
      <c r="E162" s="39" t="s">
        <v>193</v>
      </c>
      <c r="F162" s="39" t="s">
        <v>38</v>
      </c>
      <c r="G162" s="45"/>
      <c r="H162" s="56">
        <v>44476</v>
      </c>
    </row>
    <row r="163" spans="1:8" x14ac:dyDescent="0.25">
      <c r="A163" s="121" t="s">
        <v>381</v>
      </c>
      <c r="B163" s="86">
        <v>69.5</v>
      </c>
      <c r="C163" s="105">
        <v>116935</v>
      </c>
      <c r="D163" s="48">
        <v>44245</v>
      </c>
      <c r="E163" s="39" t="s">
        <v>0</v>
      </c>
      <c r="F163" s="39" t="s">
        <v>205</v>
      </c>
      <c r="G163" s="45" t="s">
        <v>382</v>
      </c>
      <c r="H163" s="56">
        <v>44244</v>
      </c>
    </row>
    <row r="164" spans="1:8" x14ac:dyDescent="0.25">
      <c r="A164" s="121" t="s">
        <v>1414</v>
      </c>
      <c r="B164" s="86">
        <v>5</v>
      </c>
      <c r="C164" s="105">
        <v>126672</v>
      </c>
      <c r="D164" s="48">
        <v>44973</v>
      </c>
      <c r="E164" s="39" t="s">
        <v>0</v>
      </c>
      <c r="F164" s="39" t="s">
        <v>205</v>
      </c>
      <c r="G164" s="45" t="s">
        <v>1500</v>
      </c>
      <c r="H164" s="56">
        <v>44973</v>
      </c>
    </row>
    <row r="165" spans="1:8" x14ac:dyDescent="0.25">
      <c r="A165" s="18" t="s">
        <v>2366</v>
      </c>
      <c r="B165" s="10">
        <v>6</v>
      </c>
      <c r="C165" s="42">
        <v>7317812</v>
      </c>
      <c r="D165" s="36">
        <v>44957</v>
      </c>
      <c r="E165" s="39" t="s">
        <v>193</v>
      </c>
      <c r="F165" s="39" t="s">
        <v>38</v>
      </c>
      <c r="H165" s="40">
        <v>45363</v>
      </c>
    </row>
    <row r="166" spans="1:8" x14ac:dyDescent="0.25">
      <c r="A166" s="121" t="s">
        <v>2366</v>
      </c>
      <c r="B166" s="86">
        <v>6</v>
      </c>
      <c r="C166" s="105">
        <v>7320094</v>
      </c>
      <c r="D166" s="48">
        <v>44985</v>
      </c>
      <c r="E166" s="39" t="s">
        <v>193</v>
      </c>
      <c r="F166" s="39" t="s">
        <v>38</v>
      </c>
      <c r="G166" s="45"/>
      <c r="H166" s="56">
        <v>45371</v>
      </c>
    </row>
    <row r="167" spans="1:8" x14ac:dyDescent="0.25">
      <c r="A167" s="121" t="s">
        <v>2157</v>
      </c>
      <c r="B167" s="86">
        <v>6</v>
      </c>
      <c r="C167" s="105">
        <v>7308624</v>
      </c>
      <c r="D167" s="48">
        <v>44834</v>
      </c>
      <c r="E167" s="39" t="s">
        <v>193</v>
      </c>
      <c r="F167" s="39" t="s">
        <v>38</v>
      </c>
      <c r="G167" s="45"/>
      <c r="H167" s="56">
        <v>45359</v>
      </c>
    </row>
    <row r="168" spans="1:8" x14ac:dyDescent="0.25">
      <c r="A168" s="121" t="s">
        <v>1670</v>
      </c>
      <c r="B168" s="86">
        <v>6</v>
      </c>
      <c r="C168" s="105">
        <v>7285978</v>
      </c>
      <c r="D168" s="48">
        <v>44529</v>
      </c>
      <c r="E168" s="39" t="s">
        <v>193</v>
      </c>
      <c r="F168" s="39" t="s">
        <v>38</v>
      </c>
      <c r="G168" s="45"/>
      <c r="H168" s="56">
        <v>44998</v>
      </c>
    </row>
    <row r="169" spans="1:8" x14ac:dyDescent="0.25">
      <c r="A169" s="121" t="s">
        <v>1827</v>
      </c>
      <c r="B169" s="86">
        <v>6</v>
      </c>
      <c r="C169" s="105">
        <v>7294538</v>
      </c>
      <c r="D169" s="48">
        <v>44650</v>
      </c>
      <c r="E169" s="39" t="s">
        <v>193</v>
      </c>
      <c r="F169" s="39" t="s">
        <v>38</v>
      </c>
      <c r="G169" s="45"/>
      <c r="H169" s="56">
        <v>45002</v>
      </c>
    </row>
    <row r="170" spans="1:8" x14ac:dyDescent="0.25">
      <c r="A170" s="121" t="s">
        <v>1404</v>
      </c>
      <c r="B170" s="86">
        <v>20</v>
      </c>
      <c r="C170" s="105">
        <v>126030</v>
      </c>
      <c r="D170" s="48">
        <v>44973</v>
      </c>
      <c r="E170" s="39" t="s">
        <v>0</v>
      </c>
      <c r="F170" s="39" t="s">
        <v>205</v>
      </c>
      <c r="G170" s="45" t="s">
        <v>1489</v>
      </c>
      <c r="H170" s="56">
        <v>44973</v>
      </c>
    </row>
    <row r="171" spans="1:8" x14ac:dyDescent="0.25">
      <c r="A171" s="121" t="s">
        <v>2062</v>
      </c>
      <c r="B171" s="86">
        <v>6</v>
      </c>
      <c r="C171" s="105">
        <v>7303882</v>
      </c>
      <c r="D171" s="48">
        <v>44770</v>
      </c>
      <c r="E171" s="39" t="s">
        <v>193</v>
      </c>
      <c r="F171" s="39" t="s">
        <v>38</v>
      </c>
      <c r="G171" s="45"/>
      <c r="H171" s="56">
        <v>45357</v>
      </c>
    </row>
    <row r="172" spans="1:8" x14ac:dyDescent="0.25">
      <c r="A172" s="18" t="s">
        <v>2270</v>
      </c>
      <c r="B172" s="10">
        <v>6</v>
      </c>
      <c r="C172" s="42">
        <v>7310982</v>
      </c>
      <c r="D172" s="36">
        <v>44865</v>
      </c>
      <c r="E172" s="39" t="s">
        <v>193</v>
      </c>
      <c r="F172" s="39" t="s">
        <v>38</v>
      </c>
      <c r="H172" s="40">
        <v>45363</v>
      </c>
    </row>
    <row r="173" spans="1:8" x14ac:dyDescent="0.25">
      <c r="A173" s="121" t="s">
        <v>2145</v>
      </c>
      <c r="B173" s="86">
        <v>6</v>
      </c>
      <c r="C173" s="105">
        <v>7306580</v>
      </c>
      <c r="D173" s="48">
        <v>44804</v>
      </c>
      <c r="E173" s="39" t="s">
        <v>193</v>
      </c>
      <c r="F173" s="39" t="s">
        <v>38</v>
      </c>
      <c r="G173" s="45"/>
      <c r="H173" s="56">
        <v>45358</v>
      </c>
    </row>
    <row r="174" spans="1:8" x14ac:dyDescent="0.25">
      <c r="A174" s="121" t="s">
        <v>1528</v>
      </c>
      <c r="B174" s="86">
        <v>15</v>
      </c>
      <c r="C174" s="105">
        <v>7278823</v>
      </c>
      <c r="D174" s="48">
        <v>44435</v>
      </c>
      <c r="E174" s="39" t="s">
        <v>193</v>
      </c>
      <c r="F174" s="39" t="s">
        <v>38</v>
      </c>
      <c r="G174" s="45"/>
      <c r="H174" s="56">
        <v>44998</v>
      </c>
    </row>
    <row r="175" spans="1:8" x14ac:dyDescent="0.25">
      <c r="A175" s="121" t="s">
        <v>1713</v>
      </c>
      <c r="B175" s="86">
        <v>15</v>
      </c>
      <c r="C175" s="105">
        <v>7290133</v>
      </c>
      <c r="D175" s="48">
        <v>44588</v>
      </c>
      <c r="E175" s="39" t="s">
        <v>193</v>
      </c>
      <c r="F175" s="39" t="s">
        <v>38</v>
      </c>
      <c r="G175" s="45"/>
      <c r="H175" s="56">
        <v>45001</v>
      </c>
    </row>
    <row r="176" spans="1:8" x14ac:dyDescent="0.25">
      <c r="A176" s="121" t="s">
        <v>1713</v>
      </c>
      <c r="B176" s="86">
        <v>15</v>
      </c>
      <c r="C176" s="105">
        <v>7296497</v>
      </c>
      <c r="D176" s="48">
        <v>45043</v>
      </c>
      <c r="E176" s="39" t="s">
        <v>193</v>
      </c>
      <c r="F176" s="39" t="s">
        <v>38</v>
      </c>
      <c r="G176" s="45"/>
      <c r="H176" s="56">
        <v>45279</v>
      </c>
    </row>
    <row r="177" spans="1:8" x14ac:dyDescent="0.25">
      <c r="A177" s="121" t="s">
        <v>2187</v>
      </c>
      <c r="B177" s="86">
        <v>6</v>
      </c>
      <c r="C177" s="105">
        <v>7308734</v>
      </c>
      <c r="D177" s="48">
        <v>44834</v>
      </c>
      <c r="E177" s="39" t="s">
        <v>193</v>
      </c>
      <c r="F177" s="39" t="s">
        <v>38</v>
      </c>
      <c r="G177" s="45"/>
      <c r="H177" s="56">
        <v>45359</v>
      </c>
    </row>
    <row r="178" spans="1:8" x14ac:dyDescent="0.25">
      <c r="A178" s="121" t="s">
        <v>2528</v>
      </c>
      <c r="B178" s="86">
        <v>15</v>
      </c>
      <c r="C178" s="105">
        <v>7322888</v>
      </c>
      <c r="D178" s="48">
        <v>45015</v>
      </c>
      <c r="E178" s="39" t="s">
        <v>193</v>
      </c>
      <c r="F178" s="39" t="s">
        <v>38</v>
      </c>
      <c r="G178" s="45"/>
      <c r="H178" s="56">
        <v>45415</v>
      </c>
    </row>
    <row r="179" spans="1:8" x14ac:dyDescent="0.25">
      <c r="A179" s="121" t="s">
        <v>780</v>
      </c>
      <c r="B179" s="86">
        <v>6</v>
      </c>
      <c r="C179" s="105">
        <v>7254798</v>
      </c>
      <c r="D179" s="48">
        <v>44102</v>
      </c>
      <c r="E179" s="39" t="s">
        <v>193</v>
      </c>
      <c r="F179" s="39" t="s">
        <v>38</v>
      </c>
      <c r="G179" s="45"/>
      <c r="H179" s="56">
        <v>44476</v>
      </c>
    </row>
    <row r="180" spans="1:8" x14ac:dyDescent="0.25">
      <c r="A180" s="121" t="s">
        <v>640</v>
      </c>
      <c r="B180" s="86">
        <v>15</v>
      </c>
      <c r="C180" s="105">
        <v>7242910</v>
      </c>
      <c r="D180" s="48">
        <v>43920</v>
      </c>
      <c r="E180" s="39" t="s">
        <v>193</v>
      </c>
      <c r="F180" s="39" t="s">
        <v>38</v>
      </c>
      <c r="G180" s="45"/>
      <c r="H180" s="56">
        <v>44397</v>
      </c>
    </row>
    <row r="181" spans="1:8" x14ac:dyDescent="0.25">
      <c r="A181" s="121" t="s">
        <v>1534</v>
      </c>
      <c r="B181" s="86">
        <v>6</v>
      </c>
      <c r="C181" s="105">
        <v>7278853</v>
      </c>
      <c r="D181" s="48">
        <v>44435</v>
      </c>
      <c r="E181" s="39" t="s">
        <v>193</v>
      </c>
      <c r="F181" s="39" t="s">
        <v>38</v>
      </c>
      <c r="G181" s="45"/>
      <c r="H181" s="56">
        <v>44998</v>
      </c>
    </row>
    <row r="182" spans="1:8" x14ac:dyDescent="0.25">
      <c r="A182" s="121" t="s">
        <v>1712</v>
      </c>
      <c r="B182" s="86">
        <v>15</v>
      </c>
      <c r="C182" s="105">
        <v>7290082</v>
      </c>
      <c r="D182" s="48">
        <v>44588</v>
      </c>
      <c r="E182" s="39" t="s">
        <v>193</v>
      </c>
      <c r="F182" s="39" t="s">
        <v>38</v>
      </c>
      <c r="G182" s="45"/>
      <c r="H182" s="56">
        <v>45001</v>
      </c>
    </row>
    <row r="183" spans="1:8" x14ac:dyDescent="0.25">
      <c r="A183" s="121" t="s">
        <v>2437</v>
      </c>
      <c r="B183" s="86">
        <v>15</v>
      </c>
      <c r="C183" s="105">
        <v>7320196</v>
      </c>
      <c r="D183" s="48">
        <v>44985</v>
      </c>
      <c r="E183" s="39" t="s">
        <v>193</v>
      </c>
      <c r="F183" s="39" t="s">
        <v>38</v>
      </c>
      <c r="G183" s="45"/>
      <c r="H183" s="56">
        <v>45371</v>
      </c>
    </row>
    <row r="184" spans="1:8" x14ac:dyDescent="0.25">
      <c r="A184" s="121" t="s">
        <v>1112</v>
      </c>
      <c r="B184" s="86">
        <v>6</v>
      </c>
      <c r="C184" s="105">
        <v>7267706</v>
      </c>
      <c r="D184" s="48">
        <v>44284</v>
      </c>
      <c r="E184" s="39" t="s">
        <v>193</v>
      </c>
      <c r="F184" s="39" t="s">
        <v>38</v>
      </c>
      <c r="G184" s="45"/>
      <c r="H184" s="56">
        <v>44683</v>
      </c>
    </row>
    <row r="185" spans="1:8" x14ac:dyDescent="0.25">
      <c r="A185" s="121" t="s">
        <v>709</v>
      </c>
      <c r="B185" s="86">
        <v>6</v>
      </c>
      <c r="C185" s="105">
        <v>7250974</v>
      </c>
      <c r="D185" s="48">
        <v>44042</v>
      </c>
      <c r="E185" s="39" t="s">
        <v>193</v>
      </c>
      <c r="F185" s="39" t="s">
        <v>38</v>
      </c>
      <c r="G185" s="45"/>
      <c r="H185" s="56">
        <v>44414</v>
      </c>
    </row>
    <row r="186" spans="1:8" x14ac:dyDescent="0.25">
      <c r="A186" s="121" t="s">
        <v>1586</v>
      </c>
      <c r="B186" s="86">
        <v>6</v>
      </c>
      <c r="C186" s="105">
        <v>7280882</v>
      </c>
      <c r="D186" s="48">
        <v>44466</v>
      </c>
      <c r="E186" s="39" t="s">
        <v>193</v>
      </c>
      <c r="F186" s="39" t="s">
        <v>38</v>
      </c>
      <c r="G186" s="45"/>
      <c r="H186" s="56">
        <v>44998</v>
      </c>
    </row>
    <row r="187" spans="1:8" x14ac:dyDescent="0.25">
      <c r="A187" s="121" t="s">
        <v>1143</v>
      </c>
      <c r="B187" s="86">
        <v>10</v>
      </c>
      <c r="C187" s="105">
        <v>7268705</v>
      </c>
      <c r="D187" s="48">
        <v>44299</v>
      </c>
      <c r="E187" s="39" t="s">
        <v>193</v>
      </c>
      <c r="F187" s="39" t="s">
        <v>38</v>
      </c>
      <c r="G187" s="45"/>
      <c r="H187" s="56">
        <v>44685</v>
      </c>
    </row>
    <row r="188" spans="1:8" x14ac:dyDescent="0.25">
      <c r="A188" s="121" t="s">
        <v>2513</v>
      </c>
      <c r="B188" s="86">
        <v>6</v>
      </c>
      <c r="C188" s="105">
        <v>7322690</v>
      </c>
      <c r="D188" s="48">
        <v>45015</v>
      </c>
      <c r="E188" s="39" t="s">
        <v>193</v>
      </c>
      <c r="F188" s="39" t="s">
        <v>38</v>
      </c>
      <c r="G188" s="45"/>
      <c r="H188" s="56">
        <v>45415</v>
      </c>
    </row>
    <row r="189" spans="1:8" x14ac:dyDescent="0.25">
      <c r="A189" s="121" t="s">
        <v>901</v>
      </c>
      <c r="B189" s="86">
        <v>6.08</v>
      </c>
      <c r="C189" s="105">
        <v>119995</v>
      </c>
      <c r="D189" s="48">
        <v>44602</v>
      </c>
      <c r="E189" s="39" t="s">
        <v>0</v>
      </c>
      <c r="F189" s="39" t="s">
        <v>205</v>
      </c>
      <c r="G189" s="45" t="s">
        <v>212</v>
      </c>
      <c r="H189" s="56">
        <v>44606</v>
      </c>
    </row>
    <row r="190" spans="1:8" x14ac:dyDescent="0.25">
      <c r="A190" s="121" t="s">
        <v>901</v>
      </c>
      <c r="B190" s="86">
        <v>7.05</v>
      </c>
      <c r="C190" s="105">
        <v>125048</v>
      </c>
      <c r="D190" s="48">
        <v>44973</v>
      </c>
      <c r="E190" s="39" t="s">
        <v>0</v>
      </c>
      <c r="F190" s="39" t="s">
        <v>205</v>
      </c>
      <c r="G190" s="45" t="s">
        <v>1444</v>
      </c>
      <c r="H190" s="56">
        <v>44973</v>
      </c>
    </row>
    <row r="191" spans="1:8" x14ac:dyDescent="0.25">
      <c r="A191" s="121" t="s">
        <v>2552</v>
      </c>
      <c r="B191" s="86">
        <v>6</v>
      </c>
      <c r="C191" s="105">
        <v>7324973</v>
      </c>
      <c r="D191" s="48">
        <v>45043</v>
      </c>
      <c r="E191" s="39" t="s">
        <v>193</v>
      </c>
      <c r="F191" s="39" t="s">
        <v>38</v>
      </c>
      <c r="G191" s="45"/>
      <c r="H191" s="56">
        <v>45415</v>
      </c>
    </row>
    <row r="192" spans="1:8" x14ac:dyDescent="0.25">
      <c r="A192" s="18" t="s">
        <v>2363</v>
      </c>
      <c r="B192" s="10">
        <v>3088.75</v>
      </c>
      <c r="C192" s="42">
        <v>7316718</v>
      </c>
      <c r="D192" s="36">
        <v>44946</v>
      </c>
      <c r="E192" s="39" t="s">
        <v>193</v>
      </c>
      <c r="F192" s="39" t="s">
        <v>38</v>
      </c>
      <c r="H192" s="40">
        <v>45363</v>
      </c>
    </row>
    <row r="193" spans="1:8" x14ac:dyDescent="0.25">
      <c r="A193" s="121" t="s">
        <v>551</v>
      </c>
      <c r="B193" s="86">
        <v>6</v>
      </c>
      <c r="C193" s="105">
        <v>7238022</v>
      </c>
      <c r="D193" s="48">
        <v>43859</v>
      </c>
      <c r="E193" s="39" t="s">
        <v>193</v>
      </c>
      <c r="F193" s="39" t="s">
        <v>38</v>
      </c>
      <c r="G193" s="45"/>
      <c r="H193" s="56">
        <v>44392</v>
      </c>
    </row>
    <row r="194" spans="1:8" x14ac:dyDescent="0.25">
      <c r="A194" s="121" t="s">
        <v>551</v>
      </c>
      <c r="B194" s="86">
        <v>6</v>
      </c>
      <c r="C194" s="105">
        <v>7240134</v>
      </c>
      <c r="D194" s="48">
        <v>43886</v>
      </c>
      <c r="E194" s="39" t="s">
        <v>193</v>
      </c>
      <c r="F194" s="39" t="s">
        <v>38</v>
      </c>
      <c r="G194" s="45"/>
      <c r="H194" s="56">
        <v>44397</v>
      </c>
    </row>
    <row r="195" spans="1:8" x14ac:dyDescent="0.25">
      <c r="A195" s="121" t="s">
        <v>1703</v>
      </c>
      <c r="B195" s="86">
        <v>6</v>
      </c>
      <c r="C195" s="105">
        <v>7288048</v>
      </c>
      <c r="D195" s="48">
        <v>44551</v>
      </c>
      <c r="E195" s="39" t="s">
        <v>193</v>
      </c>
      <c r="F195" s="39" t="s">
        <v>38</v>
      </c>
      <c r="G195" s="45"/>
      <c r="H195" s="56">
        <v>44998</v>
      </c>
    </row>
    <row r="196" spans="1:8" x14ac:dyDescent="0.25">
      <c r="A196" s="121" t="s">
        <v>1261</v>
      </c>
      <c r="B196" s="86">
        <v>6</v>
      </c>
      <c r="C196" s="105">
        <v>7274556</v>
      </c>
      <c r="D196" s="48">
        <v>44375</v>
      </c>
      <c r="E196" s="39" t="s">
        <v>193</v>
      </c>
      <c r="F196" s="39" t="s">
        <v>38</v>
      </c>
      <c r="G196" s="45"/>
      <c r="H196" s="56">
        <v>44830</v>
      </c>
    </row>
    <row r="197" spans="1:8" x14ac:dyDescent="0.25">
      <c r="A197" s="121" t="s">
        <v>682</v>
      </c>
      <c r="B197" s="86">
        <v>6</v>
      </c>
      <c r="C197" s="105">
        <v>7248655</v>
      </c>
      <c r="D197" s="48">
        <v>44007</v>
      </c>
      <c r="E197" s="39" t="s">
        <v>193</v>
      </c>
      <c r="F197" s="39" t="s">
        <v>38</v>
      </c>
      <c r="G197" s="45"/>
      <c r="H197" s="56">
        <v>44400</v>
      </c>
    </row>
    <row r="198" spans="1:8" x14ac:dyDescent="0.25">
      <c r="A198" s="121" t="s">
        <v>682</v>
      </c>
      <c r="B198" s="86">
        <v>6</v>
      </c>
      <c r="C198" s="105">
        <v>7263643</v>
      </c>
      <c r="D198" s="48">
        <v>44223</v>
      </c>
      <c r="E198" s="39" t="s">
        <v>193</v>
      </c>
      <c r="F198" s="39" t="s">
        <v>38</v>
      </c>
      <c r="G198" s="45"/>
      <c r="H198" s="56">
        <v>44676</v>
      </c>
    </row>
    <row r="199" spans="1:8" x14ac:dyDescent="0.25">
      <c r="A199" s="121" t="s">
        <v>1306</v>
      </c>
      <c r="B199" s="86">
        <v>6</v>
      </c>
      <c r="C199" s="105">
        <v>7276641</v>
      </c>
      <c r="D199" s="48">
        <v>44406</v>
      </c>
      <c r="E199" s="39" t="s">
        <v>193</v>
      </c>
      <c r="F199" s="39" t="s">
        <v>38</v>
      </c>
      <c r="G199" s="45"/>
      <c r="H199" s="56">
        <v>44907</v>
      </c>
    </row>
    <row r="200" spans="1:8" x14ac:dyDescent="0.25">
      <c r="A200" s="121" t="s">
        <v>2551</v>
      </c>
      <c r="B200" s="86">
        <v>6</v>
      </c>
      <c r="C200" s="105">
        <v>7324971</v>
      </c>
      <c r="D200" s="48">
        <v>45043</v>
      </c>
      <c r="E200" s="39" t="s">
        <v>193</v>
      </c>
      <c r="F200" s="39" t="s">
        <v>38</v>
      </c>
      <c r="G200" s="45"/>
      <c r="H200" s="56">
        <v>45415</v>
      </c>
    </row>
    <row r="201" spans="1:8" x14ac:dyDescent="0.25">
      <c r="A201" s="121" t="s">
        <v>320</v>
      </c>
      <c r="B201" s="86">
        <v>10</v>
      </c>
      <c r="C201" s="105">
        <v>114792</v>
      </c>
      <c r="D201" s="48">
        <v>44245</v>
      </c>
      <c r="E201" s="39" t="s">
        <v>0</v>
      </c>
      <c r="F201" s="39" t="s">
        <v>205</v>
      </c>
      <c r="G201" s="45" t="s">
        <v>321</v>
      </c>
      <c r="H201" s="56">
        <v>44244</v>
      </c>
    </row>
    <row r="202" spans="1:8" x14ac:dyDescent="0.25">
      <c r="A202" s="121" t="s">
        <v>1557</v>
      </c>
      <c r="B202" s="86">
        <v>6</v>
      </c>
      <c r="C202" s="105">
        <v>7278953</v>
      </c>
      <c r="D202" s="48">
        <v>44435</v>
      </c>
      <c r="E202" s="39" t="s">
        <v>193</v>
      </c>
      <c r="F202" s="39" t="s">
        <v>38</v>
      </c>
      <c r="G202" s="45"/>
      <c r="H202" s="56">
        <v>44998</v>
      </c>
    </row>
    <row r="203" spans="1:8" x14ac:dyDescent="0.25">
      <c r="A203" s="121" t="s">
        <v>1557</v>
      </c>
      <c r="B203" s="86">
        <v>6</v>
      </c>
      <c r="C203" s="105">
        <v>7278954</v>
      </c>
      <c r="D203" s="48">
        <v>44435</v>
      </c>
      <c r="E203" s="39" t="s">
        <v>193</v>
      </c>
      <c r="F203" s="39" t="s">
        <v>38</v>
      </c>
      <c r="G203" s="45"/>
      <c r="H203" s="56">
        <v>44998</v>
      </c>
    </row>
    <row r="204" spans="1:8" x14ac:dyDescent="0.25">
      <c r="A204" s="121" t="s">
        <v>1928</v>
      </c>
      <c r="B204" s="86">
        <v>15</v>
      </c>
      <c r="C204" s="105">
        <v>7299182</v>
      </c>
      <c r="D204" s="48">
        <v>45071</v>
      </c>
      <c r="E204" s="39" t="s">
        <v>193</v>
      </c>
      <c r="F204" s="39" t="s">
        <v>38</v>
      </c>
      <c r="G204" s="45"/>
      <c r="H204" s="56">
        <v>45279</v>
      </c>
    </row>
    <row r="205" spans="1:8" x14ac:dyDescent="0.25">
      <c r="A205" s="121" t="s">
        <v>2119</v>
      </c>
      <c r="B205" s="86">
        <v>6</v>
      </c>
      <c r="C205" s="105">
        <v>7306453</v>
      </c>
      <c r="D205" s="48">
        <v>44804</v>
      </c>
      <c r="E205" s="39" t="s">
        <v>193</v>
      </c>
      <c r="F205" s="39" t="s">
        <v>38</v>
      </c>
      <c r="G205" s="45"/>
      <c r="H205" s="56">
        <v>45358</v>
      </c>
    </row>
    <row r="206" spans="1:8" x14ac:dyDescent="0.25">
      <c r="A206" s="121" t="s">
        <v>1652</v>
      </c>
      <c r="B206" s="86">
        <v>6</v>
      </c>
      <c r="C206" s="105">
        <v>7285561</v>
      </c>
      <c r="D206" s="48">
        <v>44523</v>
      </c>
      <c r="E206" s="39" t="s">
        <v>193</v>
      </c>
      <c r="F206" s="39" t="s">
        <v>38</v>
      </c>
      <c r="G206" s="45"/>
      <c r="H206" s="56">
        <v>44998</v>
      </c>
    </row>
    <row r="207" spans="1:8" x14ac:dyDescent="0.25">
      <c r="A207" s="121" t="s">
        <v>1386</v>
      </c>
      <c r="B207" s="86">
        <v>19</v>
      </c>
      <c r="C207" s="105">
        <v>124546</v>
      </c>
      <c r="D207" s="48">
        <v>44973</v>
      </c>
      <c r="E207" s="39" t="s">
        <v>0</v>
      </c>
      <c r="F207" s="39" t="s">
        <v>205</v>
      </c>
      <c r="G207" s="45" t="s">
        <v>1467</v>
      </c>
      <c r="H207" s="56">
        <v>44973</v>
      </c>
    </row>
    <row r="208" spans="1:8" x14ac:dyDescent="0.25">
      <c r="A208" s="46" t="s">
        <v>69</v>
      </c>
      <c r="B208" s="50">
        <v>3</v>
      </c>
      <c r="C208" s="94"/>
      <c r="D208" s="69" t="s">
        <v>192</v>
      </c>
      <c r="E208" s="46" t="s">
        <v>0</v>
      </c>
      <c r="F208" s="46" t="s">
        <v>52</v>
      </c>
      <c r="G208" s="46" t="s">
        <v>68</v>
      </c>
      <c r="H208" s="55">
        <v>42425</v>
      </c>
    </row>
    <row r="209" spans="1:8" x14ac:dyDescent="0.25">
      <c r="A209" s="46" t="s">
        <v>69</v>
      </c>
      <c r="B209" s="50">
        <v>3</v>
      </c>
      <c r="C209" s="94"/>
      <c r="D209" s="69" t="s">
        <v>192</v>
      </c>
      <c r="E209" s="46" t="s">
        <v>0</v>
      </c>
      <c r="F209" s="46" t="s">
        <v>52</v>
      </c>
      <c r="G209" s="46" t="s">
        <v>68</v>
      </c>
      <c r="H209" s="55">
        <v>42425</v>
      </c>
    </row>
    <row r="210" spans="1:8" x14ac:dyDescent="0.25">
      <c r="A210" s="121" t="s">
        <v>703</v>
      </c>
      <c r="B210" s="86">
        <v>2520.71</v>
      </c>
      <c r="C210" s="105">
        <v>7249606</v>
      </c>
      <c r="D210" s="48">
        <v>44022</v>
      </c>
      <c r="E210" s="39" t="s">
        <v>193</v>
      </c>
      <c r="F210" s="39" t="s">
        <v>38</v>
      </c>
      <c r="G210" s="45"/>
      <c r="H210" s="56">
        <v>44414</v>
      </c>
    </row>
    <row r="211" spans="1:8" x14ac:dyDescent="0.25">
      <c r="A211" s="121" t="s">
        <v>703</v>
      </c>
      <c r="B211" s="86">
        <v>2445.75</v>
      </c>
      <c r="C211" s="105">
        <v>7249672</v>
      </c>
      <c r="D211" s="48">
        <v>44022</v>
      </c>
      <c r="E211" s="39" t="s">
        <v>193</v>
      </c>
      <c r="F211" s="39" t="s">
        <v>38</v>
      </c>
      <c r="G211" s="45"/>
      <c r="H211" s="56">
        <v>44414</v>
      </c>
    </row>
    <row r="212" spans="1:8" x14ac:dyDescent="0.25">
      <c r="A212" s="121" t="s">
        <v>703</v>
      </c>
      <c r="B212" s="86">
        <v>1959.28</v>
      </c>
      <c r="C212" s="105">
        <v>7250649</v>
      </c>
      <c r="D212" s="48">
        <v>44040</v>
      </c>
      <c r="E212" s="39" t="s">
        <v>193</v>
      </c>
      <c r="F212" s="39" t="s">
        <v>38</v>
      </c>
      <c r="G212" s="45"/>
      <c r="H212" s="56">
        <v>44414</v>
      </c>
    </row>
    <row r="213" spans="1:8" x14ac:dyDescent="0.25">
      <c r="A213" s="18" t="s">
        <v>2216</v>
      </c>
      <c r="B213" s="10">
        <v>27.41</v>
      </c>
      <c r="C213" s="42">
        <v>7310649</v>
      </c>
      <c r="D213" s="36">
        <v>44861</v>
      </c>
      <c r="E213" s="39" t="s">
        <v>193</v>
      </c>
      <c r="F213" s="39" t="s">
        <v>38</v>
      </c>
      <c r="H213" s="40">
        <v>45363</v>
      </c>
    </row>
    <row r="214" spans="1:8" x14ac:dyDescent="0.25">
      <c r="A214" s="121" t="s">
        <v>1289</v>
      </c>
      <c r="B214" s="86">
        <v>68.88</v>
      </c>
      <c r="C214" s="105">
        <v>7275141</v>
      </c>
      <c r="D214" s="48">
        <v>44385</v>
      </c>
      <c r="E214" s="39" t="s">
        <v>193</v>
      </c>
      <c r="F214" s="39" t="s">
        <v>38</v>
      </c>
      <c r="G214" s="45"/>
      <c r="H214" s="56">
        <v>44907</v>
      </c>
    </row>
    <row r="215" spans="1:8" x14ac:dyDescent="0.25">
      <c r="A215" s="121" t="s">
        <v>2055</v>
      </c>
      <c r="B215" s="86">
        <v>6</v>
      </c>
      <c r="C215" s="105">
        <v>7303855</v>
      </c>
      <c r="D215" s="48">
        <v>44770</v>
      </c>
      <c r="E215" s="39" t="s">
        <v>193</v>
      </c>
      <c r="F215" s="39" t="s">
        <v>38</v>
      </c>
      <c r="G215" s="45"/>
      <c r="H215" s="56">
        <v>45357</v>
      </c>
    </row>
    <row r="216" spans="1:8" x14ac:dyDescent="0.25">
      <c r="A216" s="18" t="s">
        <v>2274</v>
      </c>
      <c r="B216" s="10">
        <v>15</v>
      </c>
      <c r="C216" s="42">
        <v>7311036</v>
      </c>
      <c r="D216" s="36">
        <v>44865</v>
      </c>
      <c r="E216" s="39" t="s">
        <v>193</v>
      </c>
      <c r="F216" s="39" t="s">
        <v>38</v>
      </c>
      <c r="H216" s="40">
        <v>45363</v>
      </c>
    </row>
    <row r="217" spans="1:8" x14ac:dyDescent="0.25">
      <c r="A217" s="121" t="s">
        <v>389</v>
      </c>
      <c r="B217" s="86">
        <v>60</v>
      </c>
      <c r="C217" s="105">
        <v>117098</v>
      </c>
      <c r="D217" s="48">
        <v>44245</v>
      </c>
      <c r="E217" s="39" t="s">
        <v>0</v>
      </c>
      <c r="F217" s="39" t="s">
        <v>205</v>
      </c>
      <c r="G217" s="45" t="s">
        <v>390</v>
      </c>
      <c r="H217" s="56">
        <v>44244</v>
      </c>
    </row>
    <row r="218" spans="1:8" x14ac:dyDescent="0.25">
      <c r="A218" s="121" t="s">
        <v>389</v>
      </c>
      <c r="B218" s="86">
        <v>25</v>
      </c>
      <c r="C218" s="105">
        <v>119507</v>
      </c>
      <c r="D218" s="48">
        <v>44602</v>
      </c>
      <c r="E218" s="39" t="s">
        <v>0</v>
      </c>
      <c r="F218" s="39" t="s">
        <v>205</v>
      </c>
      <c r="G218" s="45" t="s">
        <v>390</v>
      </c>
      <c r="H218" s="56">
        <v>44606</v>
      </c>
    </row>
    <row r="219" spans="1:8" x14ac:dyDescent="0.25">
      <c r="A219" s="121" t="s">
        <v>389</v>
      </c>
      <c r="B219" s="86">
        <v>75</v>
      </c>
      <c r="C219" s="105">
        <v>40754</v>
      </c>
      <c r="D219" s="48">
        <v>44929</v>
      </c>
      <c r="E219" s="39" t="s">
        <v>188</v>
      </c>
      <c r="F219" s="39" t="s">
        <v>205</v>
      </c>
      <c r="G219" s="45" t="s">
        <v>1364</v>
      </c>
      <c r="H219" s="56">
        <v>44931</v>
      </c>
    </row>
    <row r="220" spans="1:8" x14ac:dyDescent="0.25">
      <c r="A220" s="121" t="s">
        <v>1852</v>
      </c>
      <c r="B220" s="86">
        <v>15</v>
      </c>
      <c r="C220" s="105">
        <v>7296518</v>
      </c>
      <c r="D220" s="48">
        <v>45043</v>
      </c>
      <c r="E220" s="39" t="s">
        <v>193</v>
      </c>
      <c r="F220" s="39" t="s">
        <v>38</v>
      </c>
      <c r="G220" s="45"/>
      <c r="H220" s="56">
        <v>45279</v>
      </c>
    </row>
    <row r="221" spans="1:8" x14ac:dyDescent="0.25">
      <c r="A221" s="121" t="s">
        <v>834</v>
      </c>
      <c r="B221" s="86">
        <v>15</v>
      </c>
      <c r="C221" s="105">
        <v>7257450</v>
      </c>
      <c r="D221" s="48">
        <v>44133</v>
      </c>
      <c r="E221" s="39" t="s">
        <v>193</v>
      </c>
      <c r="F221" s="39" t="s">
        <v>38</v>
      </c>
      <c r="G221" s="45"/>
      <c r="H221" s="56">
        <v>44510</v>
      </c>
    </row>
    <row r="222" spans="1:8" x14ac:dyDescent="0.25">
      <c r="A222" s="18" t="s">
        <v>2218</v>
      </c>
      <c r="B222" s="10">
        <v>15</v>
      </c>
      <c r="C222" s="42">
        <v>7310689</v>
      </c>
      <c r="D222" s="36">
        <v>44865</v>
      </c>
      <c r="E222" s="39" t="s">
        <v>193</v>
      </c>
      <c r="F222" s="39" t="s">
        <v>38</v>
      </c>
      <c r="H222" s="40">
        <v>45363</v>
      </c>
    </row>
    <row r="223" spans="1:8" x14ac:dyDescent="0.25">
      <c r="A223" s="121" t="s">
        <v>1568</v>
      </c>
      <c r="B223" s="86">
        <v>15</v>
      </c>
      <c r="C223" s="105">
        <v>7280615</v>
      </c>
      <c r="D223" s="48">
        <v>44466</v>
      </c>
      <c r="E223" s="39" t="s">
        <v>193</v>
      </c>
      <c r="F223" s="39" t="s">
        <v>38</v>
      </c>
      <c r="G223" s="45"/>
      <c r="H223" s="56">
        <v>44998</v>
      </c>
    </row>
    <row r="224" spans="1:8" x14ac:dyDescent="0.25">
      <c r="A224" s="121" t="s">
        <v>2096</v>
      </c>
      <c r="B224" s="86">
        <v>6</v>
      </c>
      <c r="C224" s="105">
        <v>7301671</v>
      </c>
      <c r="D224" s="48">
        <v>44741</v>
      </c>
      <c r="E224" s="39" t="s">
        <v>193</v>
      </c>
      <c r="F224" s="39" t="s">
        <v>38</v>
      </c>
      <c r="G224" s="45"/>
      <c r="H224" s="56">
        <v>45356</v>
      </c>
    </row>
    <row r="225" spans="1:8" x14ac:dyDescent="0.25">
      <c r="A225" s="121" t="s">
        <v>1526</v>
      </c>
      <c r="B225" s="86">
        <v>15</v>
      </c>
      <c r="C225" s="105">
        <v>7278741</v>
      </c>
      <c r="D225" s="48">
        <v>44435</v>
      </c>
      <c r="E225" s="39" t="s">
        <v>193</v>
      </c>
      <c r="F225" s="39" t="s">
        <v>38</v>
      </c>
      <c r="G225" s="45"/>
      <c r="H225" s="56">
        <v>44998</v>
      </c>
    </row>
    <row r="226" spans="1:8" x14ac:dyDescent="0.25">
      <c r="A226" s="121" t="s">
        <v>661</v>
      </c>
      <c r="B226" s="86">
        <v>103.17</v>
      </c>
      <c r="C226" s="105">
        <v>7244662</v>
      </c>
      <c r="D226" s="48">
        <v>43942</v>
      </c>
      <c r="E226" s="39" t="s">
        <v>193</v>
      </c>
      <c r="F226" s="39" t="s">
        <v>38</v>
      </c>
      <c r="G226" s="45"/>
      <c r="H226" s="56">
        <v>44399</v>
      </c>
    </row>
    <row r="227" spans="1:8" x14ac:dyDescent="0.25">
      <c r="A227" s="18" t="s">
        <v>2242</v>
      </c>
      <c r="B227" s="10">
        <v>6</v>
      </c>
      <c r="C227" s="42">
        <v>7310884</v>
      </c>
      <c r="D227" s="36">
        <v>44865</v>
      </c>
      <c r="E227" s="39" t="s">
        <v>193</v>
      </c>
      <c r="F227" s="39" t="s">
        <v>38</v>
      </c>
      <c r="H227" s="40">
        <v>45363</v>
      </c>
    </row>
    <row r="228" spans="1:8" x14ac:dyDescent="0.25">
      <c r="A228" s="121" t="s">
        <v>268</v>
      </c>
      <c r="B228" s="86">
        <v>1352.58</v>
      </c>
      <c r="C228" s="105">
        <v>9861</v>
      </c>
      <c r="D228" s="48">
        <v>43896</v>
      </c>
      <c r="E228" s="45" t="s">
        <v>100</v>
      </c>
      <c r="F228" s="45" t="s">
        <v>272</v>
      </c>
      <c r="G228" s="45" t="s">
        <v>272</v>
      </c>
      <c r="H228" s="56">
        <v>44096</v>
      </c>
    </row>
    <row r="229" spans="1:8" x14ac:dyDescent="0.25">
      <c r="A229" s="66" t="s">
        <v>164</v>
      </c>
      <c r="B229" s="81">
        <v>3.5</v>
      </c>
      <c r="C229" s="113">
        <v>38320</v>
      </c>
      <c r="D229" s="67" t="s">
        <v>121</v>
      </c>
      <c r="E229" s="43" t="s">
        <v>194</v>
      </c>
      <c r="F229" s="43" t="s">
        <v>130</v>
      </c>
      <c r="G229" s="87" t="s">
        <v>131</v>
      </c>
      <c r="H229" s="91">
        <v>42516</v>
      </c>
    </row>
    <row r="230" spans="1:8" x14ac:dyDescent="0.25">
      <c r="A230" s="18" t="s">
        <v>2396</v>
      </c>
      <c r="B230" s="10">
        <v>15</v>
      </c>
      <c r="C230" s="42">
        <v>7318135</v>
      </c>
      <c r="D230" s="36">
        <v>44957</v>
      </c>
      <c r="E230" s="39" t="s">
        <v>193</v>
      </c>
      <c r="F230" s="39" t="s">
        <v>38</v>
      </c>
      <c r="H230" s="40">
        <v>45363</v>
      </c>
    </row>
    <row r="231" spans="1:8" x14ac:dyDescent="0.25">
      <c r="A231" s="18" t="s">
        <v>2296</v>
      </c>
      <c r="B231" s="10">
        <v>6</v>
      </c>
      <c r="C231" s="42">
        <v>7313618</v>
      </c>
      <c r="D231" s="36">
        <v>44895</v>
      </c>
      <c r="E231" s="39" t="s">
        <v>193</v>
      </c>
      <c r="F231" s="39" t="s">
        <v>38</v>
      </c>
      <c r="H231" s="40">
        <v>45363</v>
      </c>
    </row>
    <row r="232" spans="1:8" x14ac:dyDescent="0.25">
      <c r="A232" s="121" t="s">
        <v>1701</v>
      </c>
      <c r="B232" s="86">
        <v>6</v>
      </c>
      <c r="C232" s="105">
        <v>7288041</v>
      </c>
      <c r="D232" s="48">
        <v>44551</v>
      </c>
      <c r="E232" s="39" t="s">
        <v>193</v>
      </c>
      <c r="F232" s="39" t="s">
        <v>38</v>
      </c>
      <c r="G232" s="45"/>
      <c r="H232" s="56">
        <v>44998</v>
      </c>
    </row>
    <row r="233" spans="1:8" x14ac:dyDescent="0.25">
      <c r="A233" s="121" t="s">
        <v>2152</v>
      </c>
      <c r="B233" s="86">
        <v>100</v>
      </c>
      <c r="C233" s="105">
        <v>7308440</v>
      </c>
      <c r="D233" s="48">
        <v>44834</v>
      </c>
      <c r="E233" s="39" t="s">
        <v>193</v>
      </c>
      <c r="F233" s="39" t="s">
        <v>38</v>
      </c>
      <c r="G233" s="45"/>
      <c r="H233" s="56">
        <v>45359</v>
      </c>
    </row>
    <row r="234" spans="1:8" x14ac:dyDescent="0.25">
      <c r="A234" s="121" t="s">
        <v>573</v>
      </c>
      <c r="B234" s="86">
        <v>6</v>
      </c>
      <c r="C234" s="105">
        <v>7238196</v>
      </c>
      <c r="D234" s="48">
        <v>43859</v>
      </c>
      <c r="E234" s="39" t="s">
        <v>193</v>
      </c>
      <c r="F234" s="39" t="s">
        <v>38</v>
      </c>
      <c r="G234" s="45"/>
      <c r="H234" s="56">
        <v>44392</v>
      </c>
    </row>
    <row r="235" spans="1:8" x14ac:dyDescent="0.25">
      <c r="A235" s="121" t="s">
        <v>1149</v>
      </c>
      <c r="B235" s="86">
        <v>120</v>
      </c>
      <c r="C235" s="105">
        <v>7269902</v>
      </c>
      <c r="D235" s="48">
        <v>44314</v>
      </c>
      <c r="E235" s="39" t="s">
        <v>193</v>
      </c>
      <c r="F235" s="39" t="s">
        <v>38</v>
      </c>
      <c r="G235" s="45"/>
      <c r="H235" s="56">
        <v>44685</v>
      </c>
    </row>
    <row r="236" spans="1:8" x14ac:dyDescent="0.25">
      <c r="A236" s="46" t="s">
        <v>67</v>
      </c>
      <c r="B236" s="50">
        <v>25</v>
      </c>
      <c r="C236" s="94"/>
      <c r="D236" s="69" t="s">
        <v>192</v>
      </c>
      <c r="E236" s="46" t="s">
        <v>0</v>
      </c>
      <c r="F236" s="46" t="s">
        <v>52</v>
      </c>
      <c r="G236" s="46" t="s">
        <v>66</v>
      </c>
      <c r="H236" s="90">
        <v>42425</v>
      </c>
    </row>
    <row r="237" spans="1:8" x14ac:dyDescent="0.25">
      <c r="A237" s="121" t="s">
        <v>560</v>
      </c>
      <c r="B237" s="86">
        <v>6</v>
      </c>
      <c r="C237" s="105">
        <v>7238072</v>
      </c>
      <c r="D237" s="48">
        <v>43859</v>
      </c>
      <c r="E237" s="39" t="s">
        <v>193</v>
      </c>
      <c r="F237" s="39" t="s">
        <v>38</v>
      </c>
      <c r="G237" s="45"/>
      <c r="H237" s="56">
        <v>44392</v>
      </c>
    </row>
    <row r="238" spans="1:8" x14ac:dyDescent="0.25">
      <c r="A238" s="121" t="s">
        <v>1300</v>
      </c>
      <c r="B238" s="86">
        <v>15</v>
      </c>
      <c r="C238" s="105">
        <v>7276606</v>
      </c>
      <c r="D238" s="48">
        <v>44406</v>
      </c>
      <c r="E238" s="39" t="s">
        <v>193</v>
      </c>
      <c r="F238" s="39" t="s">
        <v>38</v>
      </c>
      <c r="G238" s="45"/>
      <c r="H238" s="56">
        <v>44907</v>
      </c>
    </row>
    <row r="239" spans="1:8" x14ac:dyDescent="0.25">
      <c r="A239" s="121" t="s">
        <v>555</v>
      </c>
      <c r="B239" s="86">
        <v>6</v>
      </c>
      <c r="C239" s="105">
        <v>7238029</v>
      </c>
      <c r="D239" s="48">
        <v>43859</v>
      </c>
      <c r="E239" s="39" t="s">
        <v>193</v>
      </c>
      <c r="F239" s="39" t="s">
        <v>38</v>
      </c>
      <c r="G239" s="45"/>
      <c r="H239" s="56">
        <v>44392</v>
      </c>
    </row>
    <row r="240" spans="1:8" x14ac:dyDescent="0.25">
      <c r="A240" s="121" t="s">
        <v>395</v>
      </c>
      <c r="B240" s="86">
        <v>19</v>
      </c>
      <c r="C240" s="105">
        <v>117416</v>
      </c>
      <c r="D240" s="48">
        <v>44245</v>
      </c>
      <c r="E240" s="39" t="s">
        <v>0</v>
      </c>
      <c r="F240" s="39" t="s">
        <v>205</v>
      </c>
      <c r="G240" s="45" t="s">
        <v>396</v>
      </c>
      <c r="H240" s="56">
        <v>44244</v>
      </c>
    </row>
    <row r="241" spans="1:8" x14ac:dyDescent="0.25">
      <c r="A241" s="121" t="s">
        <v>395</v>
      </c>
      <c r="B241" s="86">
        <v>50</v>
      </c>
      <c r="C241" s="105">
        <v>117761</v>
      </c>
      <c r="D241" s="48">
        <v>44245</v>
      </c>
      <c r="E241" s="39" t="s">
        <v>0</v>
      </c>
      <c r="F241" s="39" t="s">
        <v>205</v>
      </c>
      <c r="G241" s="45" t="s">
        <v>399</v>
      </c>
      <c r="H241" s="56">
        <v>44244</v>
      </c>
    </row>
    <row r="242" spans="1:8" x14ac:dyDescent="0.25">
      <c r="A242" s="121" t="s">
        <v>395</v>
      </c>
      <c r="B242" s="86">
        <v>43</v>
      </c>
      <c r="C242" s="105">
        <v>118472</v>
      </c>
      <c r="D242" s="48">
        <v>44245</v>
      </c>
      <c r="E242" s="39" t="s">
        <v>0</v>
      </c>
      <c r="F242" s="39" t="s">
        <v>205</v>
      </c>
      <c r="G242" s="45" t="s">
        <v>396</v>
      </c>
      <c r="H242" s="56">
        <v>44244</v>
      </c>
    </row>
    <row r="243" spans="1:8" x14ac:dyDescent="0.25">
      <c r="A243" s="121" t="s">
        <v>395</v>
      </c>
      <c r="B243" s="86">
        <v>100</v>
      </c>
      <c r="C243" s="105">
        <v>118785</v>
      </c>
      <c r="D243" s="48">
        <v>44245</v>
      </c>
      <c r="E243" s="39" t="s">
        <v>0</v>
      </c>
      <c r="F243" s="39" t="s">
        <v>205</v>
      </c>
      <c r="G243" s="45" t="s">
        <v>396</v>
      </c>
      <c r="H243" s="56">
        <v>44244</v>
      </c>
    </row>
    <row r="244" spans="1:8" x14ac:dyDescent="0.25">
      <c r="A244" s="121" t="s">
        <v>395</v>
      </c>
      <c r="B244" s="86">
        <v>50</v>
      </c>
      <c r="C244" s="105">
        <v>119608</v>
      </c>
      <c r="D244" s="48">
        <v>44602</v>
      </c>
      <c r="E244" s="39" t="s">
        <v>0</v>
      </c>
      <c r="F244" s="39" t="s">
        <v>205</v>
      </c>
      <c r="G244" s="45" t="s">
        <v>396</v>
      </c>
      <c r="H244" s="56">
        <v>44606</v>
      </c>
    </row>
    <row r="245" spans="1:8" x14ac:dyDescent="0.25">
      <c r="A245" s="121" t="s">
        <v>395</v>
      </c>
      <c r="B245" s="86">
        <v>106</v>
      </c>
      <c r="C245" s="105">
        <v>119897</v>
      </c>
      <c r="D245" s="48">
        <v>44602</v>
      </c>
      <c r="E245" s="39" t="s">
        <v>0</v>
      </c>
      <c r="F245" s="39" t="s">
        <v>205</v>
      </c>
      <c r="G245" s="45" t="s">
        <v>396</v>
      </c>
      <c r="H245" s="56">
        <v>44606</v>
      </c>
    </row>
    <row r="246" spans="1:8" x14ac:dyDescent="0.25">
      <c r="A246" s="121" t="s">
        <v>395</v>
      </c>
      <c r="B246" s="86">
        <v>50</v>
      </c>
      <c r="C246" s="105">
        <v>120271</v>
      </c>
      <c r="D246" s="48">
        <v>44602</v>
      </c>
      <c r="E246" s="39" t="s">
        <v>0</v>
      </c>
      <c r="F246" s="39" t="s">
        <v>205</v>
      </c>
      <c r="G246" s="45" t="s">
        <v>396</v>
      </c>
      <c r="H246" s="56">
        <v>44606</v>
      </c>
    </row>
    <row r="247" spans="1:8" x14ac:dyDescent="0.25">
      <c r="A247" s="121" t="s">
        <v>395</v>
      </c>
      <c r="B247" s="86">
        <v>100</v>
      </c>
      <c r="C247" s="105">
        <v>120539</v>
      </c>
      <c r="D247" s="48">
        <v>44602</v>
      </c>
      <c r="E247" s="39" t="s">
        <v>0</v>
      </c>
      <c r="F247" s="39" t="s">
        <v>205</v>
      </c>
      <c r="G247" s="45" t="s">
        <v>396</v>
      </c>
      <c r="H247" s="56">
        <v>44606</v>
      </c>
    </row>
    <row r="248" spans="1:8" x14ac:dyDescent="0.25">
      <c r="A248" s="121" t="s">
        <v>395</v>
      </c>
      <c r="B248" s="86">
        <v>50</v>
      </c>
      <c r="C248" s="105">
        <v>120926</v>
      </c>
      <c r="D248" s="48">
        <v>44602</v>
      </c>
      <c r="E248" s="39" t="s">
        <v>0</v>
      </c>
      <c r="F248" s="39" t="s">
        <v>205</v>
      </c>
      <c r="G248" s="45" t="s">
        <v>396</v>
      </c>
      <c r="H248" s="56">
        <v>44606</v>
      </c>
    </row>
    <row r="249" spans="1:8" x14ac:dyDescent="0.25">
      <c r="A249" s="121" t="s">
        <v>395</v>
      </c>
      <c r="B249" s="86">
        <v>100</v>
      </c>
      <c r="C249" s="105">
        <v>121206</v>
      </c>
      <c r="D249" s="48">
        <v>44602</v>
      </c>
      <c r="E249" s="39" t="s">
        <v>0</v>
      </c>
      <c r="F249" s="39" t="s">
        <v>205</v>
      </c>
      <c r="G249" s="45" t="s">
        <v>396</v>
      </c>
      <c r="H249" s="56">
        <v>44606</v>
      </c>
    </row>
    <row r="250" spans="1:8" x14ac:dyDescent="0.25">
      <c r="A250" s="121" t="s">
        <v>395</v>
      </c>
      <c r="B250" s="86">
        <v>50</v>
      </c>
      <c r="C250" s="105">
        <v>121292</v>
      </c>
      <c r="D250" s="48">
        <v>44602</v>
      </c>
      <c r="E250" s="39" t="s">
        <v>0</v>
      </c>
      <c r="F250" s="39" t="s">
        <v>205</v>
      </c>
      <c r="G250" s="45" t="s">
        <v>396</v>
      </c>
      <c r="H250" s="56">
        <v>44606</v>
      </c>
    </row>
    <row r="251" spans="1:8" x14ac:dyDescent="0.25">
      <c r="A251" s="121" t="s">
        <v>395</v>
      </c>
      <c r="B251" s="86">
        <v>50</v>
      </c>
      <c r="C251" s="105">
        <v>121496</v>
      </c>
      <c r="D251" s="48">
        <v>44602</v>
      </c>
      <c r="E251" s="39" t="s">
        <v>0</v>
      </c>
      <c r="F251" s="39" t="s">
        <v>205</v>
      </c>
      <c r="G251" s="45" t="s">
        <v>396</v>
      </c>
      <c r="H251" s="56">
        <v>44606</v>
      </c>
    </row>
    <row r="252" spans="1:8" x14ac:dyDescent="0.25">
      <c r="A252" s="121" t="s">
        <v>395</v>
      </c>
      <c r="B252" s="86">
        <v>50</v>
      </c>
      <c r="C252" s="105">
        <v>121709</v>
      </c>
      <c r="D252" s="48">
        <v>44602</v>
      </c>
      <c r="E252" s="39" t="s">
        <v>0</v>
      </c>
      <c r="F252" s="39" t="s">
        <v>205</v>
      </c>
      <c r="G252" s="45" t="s">
        <v>396</v>
      </c>
      <c r="H252" s="56">
        <v>44606</v>
      </c>
    </row>
    <row r="253" spans="1:8" x14ac:dyDescent="0.25">
      <c r="A253" s="121" t="s">
        <v>395</v>
      </c>
      <c r="B253" s="86">
        <v>50.07</v>
      </c>
      <c r="C253" s="105">
        <v>122078</v>
      </c>
      <c r="D253" s="48">
        <v>44602</v>
      </c>
      <c r="E253" s="39" t="s">
        <v>0</v>
      </c>
      <c r="F253" s="39" t="s">
        <v>205</v>
      </c>
      <c r="G253" s="45" t="s">
        <v>396</v>
      </c>
      <c r="H253" s="56">
        <v>44606</v>
      </c>
    </row>
    <row r="254" spans="1:8" x14ac:dyDescent="0.25">
      <c r="A254" s="121" t="s">
        <v>395</v>
      </c>
      <c r="B254" s="86">
        <v>50</v>
      </c>
      <c r="C254" s="105">
        <v>122482</v>
      </c>
      <c r="D254" s="48">
        <v>44602</v>
      </c>
      <c r="E254" s="39" t="s">
        <v>0</v>
      </c>
      <c r="F254" s="39" t="s">
        <v>205</v>
      </c>
      <c r="G254" s="45" t="s">
        <v>396</v>
      </c>
      <c r="H254" s="56">
        <v>44606</v>
      </c>
    </row>
    <row r="255" spans="1:8" x14ac:dyDescent="0.25">
      <c r="A255" s="121" t="s">
        <v>395</v>
      </c>
      <c r="B255" s="86">
        <v>300</v>
      </c>
      <c r="C255" s="105">
        <v>122631</v>
      </c>
      <c r="D255" s="48">
        <v>44602</v>
      </c>
      <c r="E255" s="39" t="s">
        <v>0</v>
      </c>
      <c r="F255" s="39" t="s">
        <v>205</v>
      </c>
      <c r="G255" s="45" t="s">
        <v>396</v>
      </c>
      <c r="H255" s="56">
        <v>44606</v>
      </c>
    </row>
    <row r="256" spans="1:8" x14ac:dyDescent="0.25">
      <c r="A256" s="121" t="s">
        <v>395</v>
      </c>
      <c r="B256" s="86">
        <v>50</v>
      </c>
      <c r="C256" s="105">
        <v>122953</v>
      </c>
      <c r="D256" s="48">
        <v>44602</v>
      </c>
      <c r="E256" s="39" t="s">
        <v>0</v>
      </c>
      <c r="F256" s="39" t="s">
        <v>205</v>
      </c>
      <c r="G256" s="45" t="s">
        <v>396</v>
      </c>
      <c r="H256" s="56">
        <v>44606</v>
      </c>
    </row>
    <row r="257" spans="1:8" x14ac:dyDescent="0.25">
      <c r="A257" s="121" t="s">
        <v>395</v>
      </c>
      <c r="B257" s="86">
        <v>50</v>
      </c>
      <c r="C257" s="105">
        <v>123089</v>
      </c>
      <c r="D257" s="48">
        <v>44602</v>
      </c>
      <c r="E257" s="39" t="s">
        <v>0</v>
      </c>
      <c r="F257" s="39" t="s">
        <v>205</v>
      </c>
      <c r="G257" s="45" t="s">
        <v>396</v>
      </c>
      <c r="H257" s="56">
        <v>44606</v>
      </c>
    </row>
    <row r="258" spans="1:8" x14ac:dyDescent="0.25">
      <c r="A258" s="121" t="s">
        <v>395</v>
      </c>
      <c r="B258" s="86">
        <v>50</v>
      </c>
      <c r="C258" s="105">
        <v>119197</v>
      </c>
      <c r="D258" s="48"/>
      <c r="E258" s="39"/>
      <c r="F258" s="39"/>
      <c r="G258" s="45" t="s">
        <v>396</v>
      </c>
      <c r="H258" s="56"/>
    </row>
    <row r="259" spans="1:8" x14ac:dyDescent="0.25">
      <c r="A259" s="121" t="s">
        <v>1013</v>
      </c>
      <c r="B259" s="86">
        <v>6</v>
      </c>
      <c r="C259" s="105">
        <v>7261578</v>
      </c>
      <c r="D259" s="48">
        <v>44187</v>
      </c>
      <c r="E259" s="39" t="s">
        <v>193</v>
      </c>
      <c r="F259" s="39" t="s">
        <v>38</v>
      </c>
      <c r="G259" s="45"/>
      <c r="H259" s="56">
        <v>44672</v>
      </c>
    </row>
    <row r="260" spans="1:8" x14ac:dyDescent="0.25">
      <c r="A260" s="121" t="s">
        <v>1013</v>
      </c>
      <c r="B260" s="86">
        <v>6</v>
      </c>
      <c r="C260" s="105">
        <v>7322614</v>
      </c>
      <c r="D260" s="48">
        <v>45015</v>
      </c>
      <c r="E260" s="39" t="s">
        <v>193</v>
      </c>
      <c r="F260" s="39" t="s">
        <v>38</v>
      </c>
      <c r="G260" s="45"/>
      <c r="H260" s="56">
        <v>45415</v>
      </c>
    </row>
    <row r="261" spans="1:8" x14ac:dyDescent="0.25">
      <c r="A261" s="121" t="s">
        <v>1312</v>
      </c>
      <c r="B261" s="86">
        <v>6</v>
      </c>
      <c r="C261" s="105">
        <v>7276657</v>
      </c>
      <c r="D261" s="48">
        <v>44406</v>
      </c>
      <c r="E261" s="39" t="s">
        <v>193</v>
      </c>
      <c r="F261" s="39" t="s">
        <v>38</v>
      </c>
      <c r="G261" s="45"/>
      <c r="H261" s="56">
        <v>44907</v>
      </c>
    </row>
    <row r="262" spans="1:8" x14ac:dyDescent="0.25">
      <c r="A262" s="121" t="s">
        <v>813</v>
      </c>
      <c r="B262" s="86">
        <v>6</v>
      </c>
      <c r="C262" s="105">
        <v>7257290</v>
      </c>
      <c r="D262" s="48">
        <v>44133</v>
      </c>
      <c r="E262" s="39" t="s">
        <v>193</v>
      </c>
      <c r="F262" s="39" t="s">
        <v>38</v>
      </c>
      <c r="G262" s="45"/>
      <c r="H262" s="56">
        <v>44510</v>
      </c>
    </row>
    <row r="263" spans="1:8" x14ac:dyDescent="0.25">
      <c r="A263" s="121" t="s">
        <v>2166</v>
      </c>
      <c r="B263" s="86">
        <v>6</v>
      </c>
      <c r="C263" s="105">
        <v>7308651</v>
      </c>
      <c r="D263" s="48">
        <v>44834</v>
      </c>
      <c r="E263" s="39" t="s">
        <v>193</v>
      </c>
      <c r="F263" s="39" t="s">
        <v>38</v>
      </c>
      <c r="G263" s="45"/>
      <c r="H263" s="56">
        <v>45359</v>
      </c>
    </row>
    <row r="264" spans="1:8" x14ac:dyDescent="0.25">
      <c r="A264" s="18" t="s">
        <v>2166</v>
      </c>
      <c r="B264" s="10">
        <v>6</v>
      </c>
      <c r="C264" s="42">
        <v>7313648</v>
      </c>
      <c r="D264" s="36">
        <v>44895</v>
      </c>
      <c r="E264" s="39" t="s">
        <v>193</v>
      </c>
      <c r="F264" s="39" t="s">
        <v>38</v>
      </c>
      <c r="H264" s="40">
        <v>45363</v>
      </c>
    </row>
    <row r="265" spans="1:8" x14ac:dyDescent="0.25">
      <c r="A265" s="121" t="s">
        <v>559</v>
      </c>
      <c r="B265" s="86">
        <v>6</v>
      </c>
      <c r="C265" s="105">
        <v>7238065</v>
      </c>
      <c r="D265" s="48">
        <v>43859</v>
      </c>
      <c r="E265" s="39" t="s">
        <v>193</v>
      </c>
      <c r="F265" s="39" t="s">
        <v>38</v>
      </c>
      <c r="G265" s="45"/>
      <c r="H265" s="56">
        <v>44392</v>
      </c>
    </row>
    <row r="266" spans="1:8" x14ac:dyDescent="0.25">
      <c r="A266" s="121" t="s">
        <v>1207</v>
      </c>
      <c r="B266" s="86">
        <v>15</v>
      </c>
      <c r="C266" s="105">
        <v>7272110</v>
      </c>
      <c r="D266" s="48">
        <v>44342</v>
      </c>
      <c r="E266" s="39" t="s">
        <v>193</v>
      </c>
      <c r="F266" s="39" t="s">
        <v>38</v>
      </c>
      <c r="G266" s="45"/>
      <c r="H266" s="56">
        <v>44826</v>
      </c>
    </row>
    <row r="267" spans="1:8" x14ac:dyDescent="0.25">
      <c r="A267" s="121" t="s">
        <v>1989</v>
      </c>
      <c r="B267" s="86">
        <v>119</v>
      </c>
      <c r="C267" s="105">
        <v>127520</v>
      </c>
      <c r="D267" s="48">
        <v>45334</v>
      </c>
      <c r="E267" s="39" t="s">
        <v>0</v>
      </c>
      <c r="F267" s="39" t="s">
        <v>205</v>
      </c>
      <c r="G267" s="45" t="s">
        <v>1937</v>
      </c>
      <c r="H267" s="56">
        <v>45342</v>
      </c>
    </row>
    <row r="268" spans="1:8" x14ac:dyDescent="0.25">
      <c r="A268" s="121" t="s">
        <v>2135</v>
      </c>
      <c r="B268" s="86">
        <v>6</v>
      </c>
      <c r="C268" s="105">
        <v>7306499</v>
      </c>
      <c r="D268" s="48">
        <v>44804</v>
      </c>
      <c r="E268" s="39" t="s">
        <v>193</v>
      </c>
      <c r="F268" s="39" t="s">
        <v>38</v>
      </c>
      <c r="G268" s="45"/>
      <c r="H268" s="56">
        <v>45358</v>
      </c>
    </row>
    <row r="269" spans="1:8" x14ac:dyDescent="0.25">
      <c r="A269" s="121" t="s">
        <v>1681</v>
      </c>
      <c r="B269" s="86">
        <v>210</v>
      </c>
      <c r="C269" s="105">
        <v>7287265</v>
      </c>
      <c r="D269" s="48">
        <v>44546</v>
      </c>
      <c r="E269" s="39" t="s">
        <v>193</v>
      </c>
      <c r="F269" s="39" t="s">
        <v>38</v>
      </c>
      <c r="G269" s="45"/>
      <c r="H269" s="56">
        <v>44998</v>
      </c>
    </row>
    <row r="270" spans="1:8" x14ac:dyDescent="0.25">
      <c r="A270" s="121" t="s">
        <v>898</v>
      </c>
      <c r="B270" s="86">
        <v>138</v>
      </c>
      <c r="C270" s="105">
        <v>119286</v>
      </c>
      <c r="D270" s="48">
        <v>44602</v>
      </c>
      <c r="E270" s="39" t="s">
        <v>0</v>
      </c>
      <c r="F270" s="39" t="s">
        <v>205</v>
      </c>
      <c r="G270" s="45" t="s">
        <v>940</v>
      </c>
      <c r="H270" s="56">
        <v>44606</v>
      </c>
    </row>
    <row r="271" spans="1:8" x14ac:dyDescent="0.25">
      <c r="A271" s="121" t="s">
        <v>1359</v>
      </c>
      <c r="B271" s="86">
        <v>6.8</v>
      </c>
      <c r="C271" s="105">
        <v>32295</v>
      </c>
      <c r="D271" s="48">
        <v>44852</v>
      </c>
      <c r="E271" s="39" t="s">
        <v>100</v>
      </c>
      <c r="F271" s="39" t="s">
        <v>1360</v>
      </c>
      <c r="G271" s="45" t="s">
        <v>1361</v>
      </c>
      <c r="H271" s="56">
        <v>44910</v>
      </c>
    </row>
    <row r="272" spans="1:8" x14ac:dyDescent="0.25">
      <c r="A272" s="121" t="s">
        <v>1648</v>
      </c>
      <c r="B272" s="86">
        <v>15</v>
      </c>
      <c r="C272" s="105">
        <v>7284735</v>
      </c>
      <c r="D272" s="48">
        <v>44510</v>
      </c>
      <c r="E272" s="39" t="s">
        <v>193</v>
      </c>
      <c r="F272" s="39" t="s">
        <v>38</v>
      </c>
      <c r="G272" s="45"/>
      <c r="H272" s="56">
        <v>44998</v>
      </c>
    </row>
    <row r="273" spans="1:8" x14ac:dyDescent="0.25">
      <c r="A273" s="121" t="s">
        <v>2030</v>
      </c>
      <c r="B273" s="86">
        <v>64</v>
      </c>
      <c r="C273" s="105">
        <v>7303522</v>
      </c>
      <c r="D273" s="48">
        <v>44769</v>
      </c>
      <c r="E273" s="39" t="s">
        <v>193</v>
      </c>
      <c r="F273" s="39" t="s">
        <v>38</v>
      </c>
      <c r="G273" s="45"/>
      <c r="H273" s="56">
        <v>45357</v>
      </c>
    </row>
    <row r="274" spans="1:8" x14ac:dyDescent="0.25">
      <c r="A274" s="121" t="s">
        <v>1082</v>
      </c>
      <c r="B274" s="86">
        <v>6</v>
      </c>
      <c r="C274" s="105">
        <v>7265553</v>
      </c>
      <c r="D274" s="48">
        <v>44251</v>
      </c>
      <c r="E274" s="39" t="s">
        <v>193</v>
      </c>
      <c r="F274" s="39" t="s">
        <v>38</v>
      </c>
      <c r="G274" s="45"/>
      <c r="H274" s="56">
        <v>44677</v>
      </c>
    </row>
    <row r="275" spans="1:8" x14ac:dyDescent="0.25">
      <c r="A275" s="121" t="s">
        <v>1602</v>
      </c>
      <c r="B275" s="86">
        <v>6</v>
      </c>
      <c r="C275" s="105">
        <v>7282740</v>
      </c>
      <c r="D275" s="48">
        <v>44496</v>
      </c>
      <c r="E275" s="39" t="s">
        <v>193</v>
      </c>
      <c r="F275" s="39" t="s">
        <v>38</v>
      </c>
      <c r="G275" s="45"/>
      <c r="H275" s="56">
        <v>44998</v>
      </c>
    </row>
    <row r="276" spans="1:8" x14ac:dyDescent="0.25">
      <c r="A276" s="121" t="s">
        <v>651</v>
      </c>
      <c r="B276" s="86">
        <v>10</v>
      </c>
      <c r="C276" s="105">
        <v>7243459</v>
      </c>
      <c r="D276" s="48">
        <v>43927</v>
      </c>
      <c r="E276" s="39" t="s">
        <v>193</v>
      </c>
      <c r="F276" s="39" t="s">
        <v>38</v>
      </c>
      <c r="G276" s="45"/>
      <c r="H276" s="56">
        <v>44399</v>
      </c>
    </row>
    <row r="277" spans="1:8" x14ac:dyDescent="0.25">
      <c r="A277" s="121" t="s">
        <v>1744</v>
      </c>
      <c r="B277" s="86">
        <v>6</v>
      </c>
      <c r="C277" s="105">
        <v>7291918</v>
      </c>
      <c r="D277" s="48">
        <v>44616</v>
      </c>
      <c r="E277" s="39" t="s">
        <v>193</v>
      </c>
      <c r="F277" s="39" t="s">
        <v>38</v>
      </c>
      <c r="G277" s="45"/>
      <c r="H277" s="56">
        <v>45002</v>
      </c>
    </row>
    <row r="278" spans="1:8" x14ac:dyDescent="0.25">
      <c r="A278" s="121" t="s">
        <v>1707</v>
      </c>
      <c r="B278" s="86">
        <v>15</v>
      </c>
      <c r="C278" s="105">
        <v>7290028</v>
      </c>
      <c r="D278" s="48">
        <v>44588</v>
      </c>
      <c r="E278" s="39" t="s">
        <v>193</v>
      </c>
      <c r="F278" s="39" t="s">
        <v>38</v>
      </c>
      <c r="G278" s="45"/>
      <c r="H278" s="56">
        <v>45001</v>
      </c>
    </row>
    <row r="279" spans="1:8" x14ac:dyDescent="0.25">
      <c r="A279" s="121" t="s">
        <v>1707</v>
      </c>
      <c r="B279" s="86">
        <v>15</v>
      </c>
      <c r="C279" s="105">
        <v>7294172</v>
      </c>
      <c r="D279" s="48">
        <v>44649</v>
      </c>
      <c r="E279" s="39" t="s">
        <v>193</v>
      </c>
      <c r="F279" s="39" t="s">
        <v>38</v>
      </c>
      <c r="G279" s="45"/>
      <c r="H279" s="56">
        <v>45002</v>
      </c>
    </row>
    <row r="280" spans="1:8" x14ac:dyDescent="0.25">
      <c r="A280" s="121" t="s">
        <v>1040</v>
      </c>
      <c r="B280" s="86">
        <v>6</v>
      </c>
      <c r="C280" s="105">
        <v>7263634</v>
      </c>
      <c r="D280" s="48">
        <v>44223</v>
      </c>
      <c r="E280" s="39" t="s">
        <v>193</v>
      </c>
      <c r="F280" s="39" t="s">
        <v>38</v>
      </c>
      <c r="G280" s="45"/>
      <c r="H280" s="56">
        <v>44676</v>
      </c>
    </row>
    <row r="281" spans="1:8" x14ac:dyDescent="0.25">
      <c r="A281" s="121" t="s">
        <v>819</v>
      </c>
      <c r="B281" s="86">
        <v>6</v>
      </c>
      <c r="C281" s="105">
        <v>7257330</v>
      </c>
      <c r="D281" s="48">
        <v>44133</v>
      </c>
      <c r="E281" s="39" t="s">
        <v>193</v>
      </c>
      <c r="F281" s="39" t="s">
        <v>38</v>
      </c>
      <c r="G281" s="45"/>
      <c r="H281" s="56">
        <v>44510</v>
      </c>
    </row>
    <row r="282" spans="1:8" x14ac:dyDescent="0.25">
      <c r="A282" s="121" t="s">
        <v>835</v>
      </c>
      <c r="B282" s="86">
        <v>15</v>
      </c>
      <c r="C282" s="105">
        <v>7257475</v>
      </c>
      <c r="D282" s="48">
        <v>44133</v>
      </c>
      <c r="E282" s="39" t="s">
        <v>193</v>
      </c>
      <c r="F282" s="39" t="s">
        <v>38</v>
      </c>
      <c r="G282" s="45"/>
      <c r="H282" s="56">
        <v>44510</v>
      </c>
    </row>
    <row r="283" spans="1:8" x14ac:dyDescent="0.25">
      <c r="A283" s="121" t="s">
        <v>1842</v>
      </c>
      <c r="B283" s="86">
        <v>100</v>
      </c>
      <c r="C283" s="105">
        <v>7296005</v>
      </c>
      <c r="D283" s="48">
        <v>45041</v>
      </c>
      <c r="E283" s="39" t="s">
        <v>193</v>
      </c>
      <c r="F283" s="39" t="s">
        <v>38</v>
      </c>
      <c r="G283" s="45"/>
      <c r="H283" s="56">
        <v>45279</v>
      </c>
    </row>
    <row r="284" spans="1:8" x14ac:dyDescent="0.25">
      <c r="A284" s="121" t="s">
        <v>512</v>
      </c>
      <c r="B284" s="86">
        <v>6</v>
      </c>
      <c r="C284" s="105">
        <v>7233279</v>
      </c>
      <c r="D284" s="48">
        <v>43790</v>
      </c>
      <c r="E284" s="39" t="s">
        <v>193</v>
      </c>
      <c r="F284" s="39" t="s">
        <v>38</v>
      </c>
      <c r="G284" s="45"/>
      <c r="H284" s="56">
        <v>44341</v>
      </c>
    </row>
    <row r="285" spans="1:8" x14ac:dyDescent="0.25">
      <c r="A285" s="121" t="s">
        <v>288</v>
      </c>
      <c r="B285" s="86">
        <v>6</v>
      </c>
      <c r="C285" s="105">
        <v>7233294</v>
      </c>
      <c r="D285" s="48">
        <v>43790</v>
      </c>
      <c r="E285" s="39" t="s">
        <v>193</v>
      </c>
      <c r="F285" s="39" t="s">
        <v>38</v>
      </c>
      <c r="G285" s="45"/>
      <c r="H285" s="56">
        <v>44341</v>
      </c>
    </row>
    <row r="286" spans="1:8" x14ac:dyDescent="0.25">
      <c r="A286" s="121" t="s">
        <v>1919</v>
      </c>
      <c r="B286" s="86">
        <v>90</v>
      </c>
      <c r="C286" s="105">
        <v>7308902</v>
      </c>
      <c r="D286" s="48">
        <v>44834</v>
      </c>
      <c r="E286" s="39" t="s">
        <v>193</v>
      </c>
      <c r="F286" s="39" t="s">
        <v>38</v>
      </c>
      <c r="G286" s="45"/>
      <c r="H286" s="56">
        <v>45359</v>
      </c>
    </row>
    <row r="287" spans="1:8" x14ac:dyDescent="0.25">
      <c r="A287" s="121" t="s">
        <v>1919</v>
      </c>
      <c r="B287" s="86">
        <v>15</v>
      </c>
      <c r="C287" s="105">
        <v>7299101</v>
      </c>
      <c r="D287" s="48">
        <v>45071</v>
      </c>
      <c r="E287" s="39" t="s">
        <v>193</v>
      </c>
      <c r="F287" s="39" t="s">
        <v>38</v>
      </c>
      <c r="G287" s="45"/>
      <c r="H287" s="56">
        <v>45279</v>
      </c>
    </row>
    <row r="288" spans="1:8" x14ac:dyDescent="0.25">
      <c r="A288" s="121" t="s">
        <v>1055</v>
      </c>
      <c r="B288" s="86">
        <v>6</v>
      </c>
      <c r="C288" s="105">
        <v>7263694</v>
      </c>
      <c r="D288" s="48">
        <v>44223</v>
      </c>
      <c r="E288" s="39" t="s">
        <v>193</v>
      </c>
      <c r="F288" s="39" t="s">
        <v>38</v>
      </c>
      <c r="G288" s="45"/>
      <c r="H288" s="56">
        <v>44676</v>
      </c>
    </row>
    <row r="289" spans="1:8" x14ac:dyDescent="0.25">
      <c r="A289" s="121" t="s">
        <v>1554</v>
      </c>
      <c r="B289" s="86">
        <v>6</v>
      </c>
      <c r="C289" s="105">
        <v>7278934</v>
      </c>
      <c r="D289" s="48">
        <v>44435</v>
      </c>
      <c r="E289" s="39" t="s">
        <v>193</v>
      </c>
      <c r="F289" s="39" t="s">
        <v>38</v>
      </c>
      <c r="G289" s="45"/>
      <c r="H289" s="56">
        <v>44998</v>
      </c>
    </row>
    <row r="290" spans="1:8" x14ac:dyDescent="0.25">
      <c r="A290" s="121" t="s">
        <v>1554</v>
      </c>
      <c r="B290" s="86">
        <v>6</v>
      </c>
      <c r="C290" s="105">
        <v>7282834</v>
      </c>
      <c r="D290" s="48">
        <v>44496</v>
      </c>
      <c r="E290" s="39" t="s">
        <v>193</v>
      </c>
      <c r="F290" s="39" t="s">
        <v>38</v>
      </c>
      <c r="G290" s="45"/>
      <c r="H290" s="56">
        <v>44998</v>
      </c>
    </row>
    <row r="291" spans="1:8" x14ac:dyDescent="0.25">
      <c r="A291" s="121" t="s">
        <v>1554</v>
      </c>
      <c r="B291" s="86">
        <v>6</v>
      </c>
      <c r="C291" s="105">
        <v>7288017</v>
      </c>
      <c r="D291" s="48">
        <v>44551</v>
      </c>
      <c r="E291" s="39" t="s">
        <v>193</v>
      </c>
      <c r="F291" s="39" t="s">
        <v>38</v>
      </c>
      <c r="G291" s="45"/>
      <c r="H291" s="56">
        <v>44998</v>
      </c>
    </row>
    <row r="292" spans="1:8" x14ac:dyDescent="0.25">
      <c r="A292" s="121" t="s">
        <v>670</v>
      </c>
      <c r="B292" s="86">
        <v>6</v>
      </c>
      <c r="C292" s="105">
        <v>7246475</v>
      </c>
      <c r="D292" s="48">
        <v>43973</v>
      </c>
      <c r="E292" s="39" t="s">
        <v>193</v>
      </c>
      <c r="F292" s="39" t="s">
        <v>38</v>
      </c>
      <c r="G292" s="45"/>
      <c r="H292" s="56">
        <v>44400</v>
      </c>
    </row>
    <row r="293" spans="1:8" x14ac:dyDescent="0.25">
      <c r="A293" s="66" t="s">
        <v>172</v>
      </c>
      <c r="B293" s="81">
        <v>100</v>
      </c>
      <c r="C293" s="113">
        <v>38691</v>
      </c>
      <c r="D293" s="67" t="s">
        <v>121</v>
      </c>
      <c r="E293" s="43" t="s">
        <v>194</v>
      </c>
      <c r="F293" s="43" t="s">
        <v>146</v>
      </c>
      <c r="G293" s="87" t="s">
        <v>147</v>
      </c>
      <c r="H293" s="91">
        <v>42516</v>
      </c>
    </row>
    <row r="294" spans="1:8" x14ac:dyDescent="0.25">
      <c r="A294" s="121" t="s">
        <v>1870</v>
      </c>
      <c r="B294" s="86">
        <v>6</v>
      </c>
      <c r="C294" s="105">
        <v>7296606</v>
      </c>
      <c r="D294" s="48">
        <v>45043</v>
      </c>
      <c r="E294" s="39" t="s">
        <v>193</v>
      </c>
      <c r="F294" s="39" t="s">
        <v>38</v>
      </c>
      <c r="G294" s="45"/>
      <c r="H294" s="56">
        <v>45279</v>
      </c>
    </row>
    <row r="295" spans="1:8" x14ac:dyDescent="0.25">
      <c r="A295" s="121" t="s">
        <v>1088</v>
      </c>
      <c r="B295" s="86">
        <v>6</v>
      </c>
      <c r="C295" s="105">
        <v>7265570</v>
      </c>
      <c r="D295" s="48">
        <v>44251</v>
      </c>
      <c r="E295" s="39" t="s">
        <v>193</v>
      </c>
      <c r="F295" s="39" t="s">
        <v>38</v>
      </c>
      <c r="G295" s="45"/>
      <c r="H295" s="56">
        <v>44677</v>
      </c>
    </row>
    <row r="296" spans="1:8" x14ac:dyDescent="0.25">
      <c r="A296" s="121" t="s">
        <v>932</v>
      </c>
      <c r="B296" s="86">
        <v>75</v>
      </c>
      <c r="C296" s="105">
        <v>122427</v>
      </c>
      <c r="D296" s="48">
        <v>44602</v>
      </c>
      <c r="E296" s="39" t="s">
        <v>0</v>
      </c>
      <c r="F296" s="39" t="s">
        <v>205</v>
      </c>
      <c r="G296" s="45" t="s">
        <v>976</v>
      </c>
      <c r="H296" s="56">
        <v>44606</v>
      </c>
    </row>
    <row r="297" spans="1:8" x14ac:dyDescent="0.25">
      <c r="A297" s="121" t="s">
        <v>1736</v>
      </c>
      <c r="B297" s="86">
        <v>500</v>
      </c>
      <c r="C297" s="105">
        <v>7290990</v>
      </c>
      <c r="D297" s="48">
        <v>44606</v>
      </c>
      <c r="E297" s="39" t="s">
        <v>193</v>
      </c>
      <c r="F297" s="39" t="s">
        <v>38</v>
      </c>
      <c r="G297" s="45"/>
      <c r="H297" s="56">
        <v>45002</v>
      </c>
    </row>
    <row r="298" spans="1:8" x14ac:dyDescent="0.25">
      <c r="A298" s="121" t="s">
        <v>911</v>
      </c>
      <c r="B298" s="86">
        <v>22.59</v>
      </c>
      <c r="C298" s="105">
        <v>120605</v>
      </c>
      <c r="D298" s="48">
        <v>44602</v>
      </c>
      <c r="E298" s="39" t="s">
        <v>0</v>
      </c>
      <c r="F298" s="39" t="s">
        <v>205</v>
      </c>
      <c r="G298" s="45" t="s">
        <v>953</v>
      </c>
      <c r="H298" s="56">
        <v>44606</v>
      </c>
    </row>
    <row r="299" spans="1:8" x14ac:dyDescent="0.25">
      <c r="A299" s="121" t="s">
        <v>1196</v>
      </c>
      <c r="B299" s="86">
        <v>125</v>
      </c>
      <c r="C299" s="105">
        <v>7270923</v>
      </c>
      <c r="D299" s="48">
        <v>44328</v>
      </c>
      <c r="E299" s="39" t="s">
        <v>193</v>
      </c>
      <c r="F299" s="39" t="s">
        <v>38</v>
      </c>
      <c r="G299" s="45"/>
      <c r="H299" s="56">
        <v>44826</v>
      </c>
    </row>
    <row r="300" spans="1:8" x14ac:dyDescent="0.25">
      <c r="A300" s="121" t="s">
        <v>1691</v>
      </c>
      <c r="B300" s="86">
        <v>6</v>
      </c>
      <c r="C300" s="105">
        <v>7288001</v>
      </c>
      <c r="D300" s="48">
        <v>44551</v>
      </c>
      <c r="E300" s="39" t="s">
        <v>193</v>
      </c>
      <c r="F300" s="39" t="s">
        <v>38</v>
      </c>
      <c r="G300" s="45"/>
      <c r="H300" s="56">
        <v>44998</v>
      </c>
    </row>
    <row r="301" spans="1:8" x14ac:dyDescent="0.25">
      <c r="A301" s="121" t="s">
        <v>1698</v>
      </c>
      <c r="B301" s="86">
        <v>6</v>
      </c>
      <c r="C301" s="105">
        <v>7288033</v>
      </c>
      <c r="D301" s="48">
        <v>44551</v>
      </c>
      <c r="E301" s="39" t="s">
        <v>193</v>
      </c>
      <c r="F301" s="39" t="s">
        <v>38</v>
      </c>
      <c r="G301" s="45"/>
      <c r="H301" s="56">
        <v>44998</v>
      </c>
    </row>
    <row r="302" spans="1:8" x14ac:dyDescent="0.25">
      <c r="A302" s="121" t="s">
        <v>747</v>
      </c>
      <c r="B302" s="86">
        <v>6</v>
      </c>
      <c r="C302" s="105">
        <v>7252954</v>
      </c>
      <c r="D302" s="48">
        <v>44074</v>
      </c>
      <c r="E302" s="39" t="s">
        <v>193</v>
      </c>
      <c r="F302" s="39" t="s">
        <v>38</v>
      </c>
      <c r="G302" s="45"/>
      <c r="H302" s="56">
        <v>44442</v>
      </c>
    </row>
    <row r="303" spans="1:8" x14ac:dyDescent="0.25">
      <c r="A303" s="121" t="s">
        <v>550</v>
      </c>
      <c r="B303" s="86">
        <v>6</v>
      </c>
      <c r="C303" s="105">
        <v>7238021</v>
      </c>
      <c r="D303" s="48">
        <v>43859</v>
      </c>
      <c r="E303" s="39" t="s">
        <v>193</v>
      </c>
      <c r="F303" s="39" t="s">
        <v>38</v>
      </c>
      <c r="G303" s="45"/>
      <c r="H303" s="56">
        <v>44392</v>
      </c>
    </row>
    <row r="304" spans="1:8" x14ac:dyDescent="0.25">
      <c r="A304" s="121" t="s">
        <v>1678</v>
      </c>
      <c r="B304" s="86">
        <v>18.649999999999999</v>
      </c>
      <c r="C304" s="105">
        <v>7286453</v>
      </c>
      <c r="D304" s="48">
        <v>44537</v>
      </c>
      <c r="E304" s="39" t="s">
        <v>193</v>
      </c>
      <c r="F304" s="39" t="s">
        <v>38</v>
      </c>
      <c r="G304" s="45"/>
      <c r="H304" s="56">
        <v>44998</v>
      </c>
    </row>
    <row r="305" spans="1:8" x14ac:dyDescent="0.25">
      <c r="A305" s="121" t="s">
        <v>1678</v>
      </c>
      <c r="B305" s="86">
        <v>12.29</v>
      </c>
      <c r="C305" s="105">
        <v>7300137</v>
      </c>
      <c r="D305" s="48">
        <v>44725</v>
      </c>
      <c r="E305" s="39" t="s">
        <v>193</v>
      </c>
      <c r="F305" s="39" t="s">
        <v>38</v>
      </c>
      <c r="G305" s="45"/>
      <c r="H305" s="56">
        <v>45356</v>
      </c>
    </row>
    <row r="306" spans="1:8" x14ac:dyDescent="0.25">
      <c r="A306" s="18" t="s">
        <v>1678</v>
      </c>
      <c r="B306" s="10">
        <v>8.75</v>
      </c>
      <c r="C306" s="42">
        <v>7311611</v>
      </c>
      <c r="D306" s="36">
        <v>44874</v>
      </c>
      <c r="E306" s="39" t="s">
        <v>193</v>
      </c>
      <c r="F306" s="39" t="s">
        <v>38</v>
      </c>
      <c r="H306" s="56">
        <v>45363</v>
      </c>
    </row>
    <row r="307" spans="1:8" x14ac:dyDescent="0.25">
      <c r="A307" s="121" t="s">
        <v>644</v>
      </c>
      <c r="B307" s="86">
        <v>15</v>
      </c>
      <c r="C307" s="105">
        <v>7243020</v>
      </c>
      <c r="D307" s="48">
        <v>43921</v>
      </c>
      <c r="E307" s="39" t="s">
        <v>193</v>
      </c>
      <c r="F307" s="39" t="s">
        <v>38</v>
      </c>
      <c r="G307" s="45"/>
      <c r="H307" s="56">
        <v>44397</v>
      </c>
    </row>
    <row r="308" spans="1:8" x14ac:dyDescent="0.25">
      <c r="A308" s="18" t="s">
        <v>2385</v>
      </c>
      <c r="B308" s="10">
        <v>15</v>
      </c>
      <c r="C308" s="42">
        <v>7318011</v>
      </c>
      <c r="D308" s="36">
        <v>44957</v>
      </c>
      <c r="E308" s="39" t="s">
        <v>193</v>
      </c>
      <c r="F308" s="39" t="s">
        <v>38</v>
      </c>
      <c r="H308" s="56">
        <v>45363</v>
      </c>
    </row>
    <row r="309" spans="1:8" x14ac:dyDescent="0.25">
      <c r="A309" s="121" t="s">
        <v>1086</v>
      </c>
      <c r="B309" s="86">
        <v>6</v>
      </c>
      <c r="C309" s="105">
        <v>7265566</v>
      </c>
      <c r="D309" s="48">
        <v>44251</v>
      </c>
      <c r="E309" s="39" t="s">
        <v>193</v>
      </c>
      <c r="F309" s="39" t="s">
        <v>38</v>
      </c>
      <c r="G309" s="45"/>
      <c r="H309" s="56">
        <v>44677</v>
      </c>
    </row>
    <row r="310" spans="1:8" x14ac:dyDescent="0.25">
      <c r="A310" s="121" t="s">
        <v>2439</v>
      </c>
      <c r="B310" s="86">
        <v>15</v>
      </c>
      <c r="C310" s="105">
        <v>7320227</v>
      </c>
      <c r="D310" s="48">
        <v>44985</v>
      </c>
      <c r="E310" s="39" t="s">
        <v>193</v>
      </c>
      <c r="F310" s="39" t="s">
        <v>38</v>
      </c>
      <c r="G310" s="45"/>
      <c r="H310" s="56">
        <v>45371</v>
      </c>
    </row>
    <row r="311" spans="1:8" x14ac:dyDescent="0.25">
      <c r="A311" s="121" t="s">
        <v>816</v>
      </c>
      <c r="B311" s="86">
        <v>6</v>
      </c>
      <c r="C311" s="105">
        <v>7257301</v>
      </c>
      <c r="D311" s="48">
        <v>44133</v>
      </c>
      <c r="E311" s="39" t="s">
        <v>193</v>
      </c>
      <c r="F311" s="39" t="s">
        <v>38</v>
      </c>
      <c r="G311" s="45"/>
      <c r="H311" s="56">
        <v>44510</v>
      </c>
    </row>
    <row r="312" spans="1:8" x14ac:dyDescent="0.25">
      <c r="A312" s="121" t="s">
        <v>546</v>
      </c>
      <c r="B312" s="86">
        <v>6</v>
      </c>
      <c r="C312" s="105">
        <v>7238009</v>
      </c>
      <c r="D312" s="48">
        <v>43859</v>
      </c>
      <c r="E312" s="39" t="s">
        <v>193</v>
      </c>
      <c r="F312" s="39" t="s">
        <v>38</v>
      </c>
      <c r="G312" s="45"/>
      <c r="H312" s="56">
        <v>44392</v>
      </c>
    </row>
    <row r="313" spans="1:8" x14ac:dyDescent="0.25">
      <c r="A313" s="121" t="s">
        <v>1378</v>
      </c>
      <c r="B313" s="86">
        <v>42</v>
      </c>
      <c r="C313" s="105">
        <v>124249</v>
      </c>
      <c r="D313" s="48">
        <v>44973</v>
      </c>
      <c r="E313" s="39" t="s">
        <v>0</v>
      </c>
      <c r="F313" s="39" t="s">
        <v>205</v>
      </c>
      <c r="G313" s="45" t="s">
        <v>1459</v>
      </c>
      <c r="H313" s="56">
        <v>44973</v>
      </c>
    </row>
    <row r="314" spans="1:8" x14ac:dyDescent="0.25">
      <c r="A314" s="121" t="s">
        <v>675</v>
      </c>
      <c r="B314" s="86">
        <v>48.65</v>
      </c>
      <c r="C314" s="105">
        <v>7248058</v>
      </c>
      <c r="D314" s="48">
        <v>43998</v>
      </c>
      <c r="E314" s="39" t="s">
        <v>193</v>
      </c>
      <c r="F314" s="39" t="s">
        <v>38</v>
      </c>
      <c r="G314" s="45"/>
      <c r="H314" s="56">
        <v>44400</v>
      </c>
    </row>
    <row r="315" spans="1:8" x14ac:dyDescent="0.25">
      <c r="A315" s="121" t="s">
        <v>675</v>
      </c>
      <c r="B315" s="86">
        <v>6</v>
      </c>
      <c r="C315" s="105">
        <v>7263740</v>
      </c>
      <c r="D315" s="48">
        <v>44223</v>
      </c>
      <c r="E315" s="39" t="s">
        <v>193</v>
      </c>
      <c r="F315" s="39" t="s">
        <v>38</v>
      </c>
      <c r="G315" s="45"/>
      <c r="H315" s="56">
        <v>44676</v>
      </c>
    </row>
    <row r="316" spans="1:8" x14ac:dyDescent="0.25">
      <c r="A316" s="121" t="s">
        <v>1233</v>
      </c>
      <c r="B316" s="86">
        <v>48.4</v>
      </c>
      <c r="C316" s="105">
        <v>7273399</v>
      </c>
      <c r="D316" s="48">
        <v>44361</v>
      </c>
      <c r="E316" s="39" t="s">
        <v>193</v>
      </c>
      <c r="F316" s="39" t="s">
        <v>38</v>
      </c>
      <c r="G316" s="45"/>
      <c r="H316" s="56">
        <v>44830</v>
      </c>
    </row>
    <row r="317" spans="1:8" x14ac:dyDescent="0.25">
      <c r="A317" s="18" t="s">
        <v>2241</v>
      </c>
      <c r="B317" s="10">
        <v>6</v>
      </c>
      <c r="C317" s="42">
        <v>7310878</v>
      </c>
      <c r="D317" s="36">
        <v>44865</v>
      </c>
      <c r="E317" s="39" t="s">
        <v>193</v>
      </c>
      <c r="F317" s="39" t="s">
        <v>38</v>
      </c>
      <c r="H317" s="56">
        <v>45363</v>
      </c>
    </row>
    <row r="318" spans="1:8" x14ac:dyDescent="0.25">
      <c r="A318" s="121" t="s">
        <v>1636</v>
      </c>
      <c r="B318" s="86">
        <v>15</v>
      </c>
      <c r="C318" s="105">
        <v>7282945</v>
      </c>
      <c r="D318" s="48">
        <v>44496</v>
      </c>
      <c r="E318" s="39" t="s">
        <v>193</v>
      </c>
      <c r="F318" s="39" t="s">
        <v>38</v>
      </c>
      <c r="G318" s="45"/>
      <c r="H318" s="56">
        <v>44998</v>
      </c>
    </row>
    <row r="319" spans="1:8" x14ac:dyDescent="0.25">
      <c r="A319" s="18" t="s">
        <v>2382</v>
      </c>
      <c r="B319" s="10">
        <v>15</v>
      </c>
      <c r="C319" s="42">
        <v>7317924</v>
      </c>
      <c r="D319" s="36">
        <v>44957</v>
      </c>
      <c r="E319" s="39" t="s">
        <v>193</v>
      </c>
      <c r="F319" s="39" t="s">
        <v>38</v>
      </c>
      <c r="H319" s="40">
        <v>45363</v>
      </c>
    </row>
    <row r="320" spans="1:8" x14ac:dyDescent="0.25">
      <c r="A320" s="18" t="s">
        <v>2297</v>
      </c>
      <c r="B320" s="10">
        <v>6</v>
      </c>
      <c r="C320" s="42">
        <v>7313635</v>
      </c>
      <c r="D320" s="36">
        <v>44895</v>
      </c>
      <c r="E320" s="39" t="s">
        <v>193</v>
      </c>
      <c r="F320" s="39" t="s">
        <v>38</v>
      </c>
      <c r="H320" s="56">
        <v>45363</v>
      </c>
    </row>
    <row r="321" spans="1:8" x14ac:dyDescent="0.25">
      <c r="A321" s="121" t="s">
        <v>1070</v>
      </c>
      <c r="B321" s="86">
        <v>6</v>
      </c>
      <c r="C321" s="105">
        <v>7265513</v>
      </c>
      <c r="D321" s="48">
        <v>44251</v>
      </c>
      <c r="E321" s="39" t="s">
        <v>193</v>
      </c>
      <c r="F321" s="39" t="s">
        <v>38</v>
      </c>
      <c r="G321" s="45"/>
      <c r="H321" s="56">
        <v>44677</v>
      </c>
    </row>
    <row r="322" spans="1:8" x14ac:dyDescent="0.25">
      <c r="A322" s="121" t="s">
        <v>1317</v>
      </c>
      <c r="B322" s="86">
        <v>6</v>
      </c>
      <c r="C322" s="105">
        <v>7276678</v>
      </c>
      <c r="D322" s="48">
        <v>44406</v>
      </c>
      <c r="E322" s="39" t="s">
        <v>193</v>
      </c>
      <c r="F322" s="39" t="s">
        <v>38</v>
      </c>
      <c r="G322" s="45"/>
      <c r="H322" s="56">
        <v>44907</v>
      </c>
    </row>
    <row r="323" spans="1:8" x14ac:dyDescent="0.25">
      <c r="A323" s="121" t="s">
        <v>2053</v>
      </c>
      <c r="B323" s="86">
        <v>6</v>
      </c>
      <c r="C323" s="105">
        <v>7303849</v>
      </c>
      <c r="D323" s="48">
        <v>44770</v>
      </c>
      <c r="E323" s="39" t="s">
        <v>193</v>
      </c>
      <c r="F323" s="39" t="s">
        <v>38</v>
      </c>
      <c r="G323" s="45"/>
      <c r="H323" s="56">
        <v>45357</v>
      </c>
    </row>
    <row r="324" spans="1:8" x14ac:dyDescent="0.25">
      <c r="A324" s="121" t="s">
        <v>1921</v>
      </c>
      <c r="B324" s="86">
        <v>60</v>
      </c>
      <c r="C324" s="105">
        <v>7299116</v>
      </c>
      <c r="D324" s="48">
        <v>45071</v>
      </c>
      <c r="E324" s="39" t="s">
        <v>193</v>
      </c>
      <c r="F324" s="39" t="s">
        <v>38</v>
      </c>
      <c r="G324" s="45"/>
      <c r="H324" s="56">
        <v>45279</v>
      </c>
    </row>
    <row r="325" spans="1:8" x14ac:dyDescent="0.25">
      <c r="A325" s="121" t="s">
        <v>1921</v>
      </c>
      <c r="B325" s="86">
        <v>16.5</v>
      </c>
      <c r="C325" s="105">
        <v>127982</v>
      </c>
      <c r="D325" s="48">
        <v>45334</v>
      </c>
      <c r="E325" s="39" t="s">
        <v>0</v>
      </c>
      <c r="F325" s="39" t="s">
        <v>205</v>
      </c>
      <c r="G325" s="45" t="s">
        <v>1946</v>
      </c>
      <c r="H325" s="56">
        <v>45342</v>
      </c>
    </row>
    <row r="326" spans="1:8" x14ac:dyDescent="0.25">
      <c r="A326" s="121" t="s">
        <v>1921</v>
      </c>
      <c r="B326" s="86">
        <v>16.5</v>
      </c>
      <c r="C326" s="105">
        <v>128895</v>
      </c>
      <c r="D326" s="48">
        <v>45334</v>
      </c>
      <c r="E326" s="39" t="s">
        <v>0</v>
      </c>
      <c r="F326" s="39" t="s">
        <v>205</v>
      </c>
      <c r="G326" s="45" t="s">
        <v>1946</v>
      </c>
      <c r="H326" s="56">
        <v>45342</v>
      </c>
    </row>
    <row r="327" spans="1:8" x14ac:dyDescent="0.25">
      <c r="A327" s="121" t="s">
        <v>257</v>
      </c>
      <c r="B327" s="86">
        <v>30.78</v>
      </c>
      <c r="C327" s="105">
        <v>7245618</v>
      </c>
      <c r="D327" s="48">
        <v>43958</v>
      </c>
      <c r="E327" s="39" t="s">
        <v>193</v>
      </c>
      <c r="F327" s="39" t="s">
        <v>38</v>
      </c>
      <c r="G327" s="45"/>
      <c r="H327" s="56">
        <v>44400</v>
      </c>
    </row>
    <row r="328" spans="1:8" x14ac:dyDescent="0.25">
      <c r="A328" s="121" t="s">
        <v>257</v>
      </c>
      <c r="B328" s="86">
        <v>30.17</v>
      </c>
      <c r="C328" s="105">
        <v>7261757</v>
      </c>
      <c r="D328" s="48">
        <v>44188</v>
      </c>
      <c r="E328" s="39" t="s">
        <v>193</v>
      </c>
      <c r="F328" s="39" t="s">
        <v>38</v>
      </c>
      <c r="G328" s="45"/>
      <c r="H328" s="56">
        <v>44672</v>
      </c>
    </row>
    <row r="329" spans="1:8" x14ac:dyDescent="0.25">
      <c r="A329" s="121" t="s">
        <v>257</v>
      </c>
      <c r="B329" s="86">
        <v>30.17</v>
      </c>
      <c r="C329" s="105">
        <v>7265679</v>
      </c>
      <c r="D329" s="48">
        <v>44257</v>
      </c>
      <c r="E329" s="39" t="s">
        <v>193</v>
      </c>
      <c r="F329" s="39" t="s">
        <v>38</v>
      </c>
      <c r="G329" s="45"/>
      <c r="H329" s="56">
        <v>44683</v>
      </c>
    </row>
    <row r="330" spans="1:8" x14ac:dyDescent="0.25">
      <c r="A330" s="121" t="s">
        <v>257</v>
      </c>
      <c r="B330" s="86">
        <v>30.17</v>
      </c>
      <c r="C330" s="105">
        <v>7279122</v>
      </c>
      <c r="D330" s="48">
        <v>44441</v>
      </c>
      <c r="E330" s="39" t="s">
        <v>193</v>
      </c>
      <c r="F330" s="39" t="s">
        <v>38</v>
      </c>
      <c r="G330" s="45"/>
      <c r="H330" s="56">
        <v>44998</v>
      </c>
    </row>
    <row r="331" spans="1:8" x14ac:dyDescent="0.25">
      <c r="A331" s="18" t="s">
        <v>257</v>
      </c>
      <c r="B331" s="10">
        <v>30.22</v>
      </c>
      <c r="C331" s="42">
        <v>7315182</v>
      </c>
      <c r="D331" s="36">
        <v>44916</v>
      </c>
      <c r="E331" s="39" t="s">
        <v>193</v>
      </c>
      <c r="F331" s="39" t="s">
        <v>38</v>
      </c>
      <c r="H331" s="40">
        <v>45363</v>
      </c>
    </row>
    <row r="332" spans="1:8" x14ac:dyDescent="0.25">
      <c r="A332" s="121" t="s">
        <v>927</v>
      </c>
      <c r="B332" s="86">
        <v>5</v>
      </c>
      <c r="C332" s="105">
        <v>122072</v>
      </c>
      <c r="D332" s="48">
        <v>44602</v>
      </c>
      <c r="E332" s="39" t="s">
        <v>0</v>
      </c>
      <c r="F332" s="39" t="s">
        <v>205</v>
      </c>
      <c r="G332" s="45" t="s">
        <v>418</v>
      </c>
      <c r="H332" s="56">
        <v>44606</v>
      </c>
    </row>
    <row r="333" spans="1:8" x14ac:dyDescent="0.25">
      <c r="A333" s="121" t="s">
        <v>1396</v>
      </c>
      <c r="B333" s="86">
        <v>5</v>
      </c>
      <c r="C333" s="105">
        <v>125119</v>
      </c>
      <c r="D333" s="48">
        <v>44973</v>
      </c>
      <c r="E333" s="39" t="s">
        <v>0</v>
      </c>
      <c r="F333" s="39" t="s">
        <v>205</v>
      </c>
      <c r="G333" s="45" t="s">
        <v>1462</v>
      </c>
      <c r="H333" s="56">
        <v>44973</v>
      </c>
    </row>
    <row r="334" spans="1:8" x14ac:dyDescent="0.25">
      <c r="A334" s="121" t="s">
        <v>447</v>
      </c>
      <c r="B334" s="86">
        <v>44</v>
      </c>
      <c r="C334" s="105">
        <v>7235230</v>
      </c>
      <c r="D334" s="48">
        <v>43816</v>
      </c>
      <c r="E334" s="39" t="s">
        <v>193</v>
      </c>
      <c r="F334" s="39" t="s">
        <v>38</v>
      </c>
      <c r="G334" s="45"/>
      <c r="H334" s="56">
        <v>44341</v>
      </c>
    </row>
    <row r="335" spans="1:8" x14ac:dyDescent="0.25">
      <c r="A335" s="18" t="s">
        <v>2339</v>
      </c>
      <c r="B335" s="10">
        <v>6</v>
      </c>
      <c r="C335" s="42">
        <v>7315889</v>
      </c>
      <c r="D335" s="36">
        <v>44925</v>
      </c>
      <c r="E335" s="39" t="s">
        <v>193</v>
      </c>
      <c r="F335" s="39" t="s">
        <v>38</v>
      </c>
      <c r="H335" s="56">
        <v>45363</v>
      </c>
    </row>
    <row r="336" spans="1:8" x14ac:dyDescent="0.25">
      <c r="A336" s="121" t="s">
        <v>2339</v>
      </c>
      <c r="B336" s="86">
        <v>6</v>
      </c>
      <c r="C336" s="105">
        <v>7320104</v>
      </c>
      <c r="D336" s="48">
        <v>44985</v>
      </c>
      <c r="E336" s="39" t="s">
        <v>193</v>
      </c>
      <c r="F336" s="39" t="s">
        <v>38</v>
      </c>
      <c r="G336" s="45"/>
      <c r="H336" s="56">
        <v>45371</v>
      </c>
    </row>
    <row r="337" spans="1:8" x14ac:dyDescent="0.25">
      <c r="A337" s="121" t="s">
        <v>2435</v>
      </c>
      <c r="B337" s="86">
        <v>6</v>
      </c>
      <c r="C337" s="105">
        <v>7320190</v>
      </c>
      <c r="D337" s="48">
        <v>44985</v>
      </c>
      <c r="E337" s="39" t="s">
        <v>193</v>
      </c>
      <c r="F337" s="39" t="s">
        <v>38</v>
      </c>
      <c r="G337" s="45"/>
      <c r="H337" s="56">
        <v>45371</v>
      </c>
    </row>
    <row r="338" spans="1:8" x14ac:dyDescent="0.25">
      <c r="A338" s="121" t="s">
        <v>1398</v>
      </c>
      <c r="B338" s="86">
        <v>38</v>
      </c>
      <c r="C338" s="105">
        <v>125160</v>
      </c>
      <c r="D338" s="48">
        <v>44973</v>
      </c>
      <c r="E338" s="39" t="s">
        <v>0</v>
      </c>
      <c r="F338" s="39" t="s">
        <v>205</v>
      </c>
      <c r="G338" s="45" t="s">
        <v>1480</v>
      </c>
      <c r="H338" s="56">
        <v>44973</v>
      </c>
    </row>
    <row r="339" spans="1:8" x14ac:dyDescent="0.25">
      <c r="A339" s="18" t="s">
        <v>2237</v>
      </c>
      <c r="B339" s="10">
        <v>6</v>
      </c>
      <c r="C339" s="42">
        <v>7310858</v>
      </c>
      <c r="D339" s="36">
        <v>44865</v>
      </c>
      <c r="E339" s="39" t="s">
        <v>193</v>
      </c>
      <c r="F339" s="39" t="s">
        <v>38</v>
      </c>
      <c r="H339" s="40">
        <v>45363</v>
      </c>
    </row>
    <row r="340" spans="1:8" x14ac:dyDescent="0.25">
      <c r="A340" s="121" t="s">
        <v>1062</v>
      </c>
      <c r="B340" s="86">
        <v>6</v>
      </c>
      <c r="C340" s="105">
        <v>7263765</v>
      </c>
      <c r="D340" s="48">
        <v>44223</v>
      </c>
      <c r="E340" s="39" t="s">
        <v>193</v>
      </c>
      <c r="F340" s="39" t="s">
        <v>38</v>
      </c>
      <c r="G340" s="45"/>
      <c r="H340" s="56">
        <v>44676</v>
      </c>
    </row>
    <row r="341" spans="1:8" x14ac:dyDescent="0.25">
      <c r="A341" s="121" t="s">
        <v>1017</v>
      </c>
      <c r="B341" s="86">
        <v>6</v>
      </c>
      <c r="C341" s="105">
        <v>7261629</v>
      </c>
      <c r="D341" s="48">
        <v>44187</v>
      </c>
      <c r="E341" s="39" t="s">
        <v>193</v>
      </c>
      <c r="F341" s="39" t="s">
        <v>38</v>
      </c>
      <c r="G341" s="45"/>
      <c r="H341" s="56">
        <v>44672</v>
      </c>
    </row>
    <row r="342" spans="1:8" x14ac:dyDescent="0.25">
      <c r="A342" s="121" t="s">
        <v>614</v>
      </c>
      <c r="B342" s="86">
        <v>6</v>
      </c>
      <c r="C342" s="105">
        <v>7242634</v>
      </c>
      <c r="D342" s="48">
        <v>43920</v>
      </c>
      <c r="E342" s="39" t="s">
        <v>193</v>
      </c>
      <c r="F342" s="39" t="s">
        <v>38</v>
      </c>
      <c r="G342" s="45"/>
      <c r="H342" s="56">
        <v>44397</v>
      </c>
    </row>
    <row r="343" spans="1:8" x14ac:dyDescent="0.25">
      <c r="A343" s="121" t="s">
        <v>614</v>
      </c>
      <c r="B343" s="86">
        <v>6</v>
      </c>
      <c r="C343" s="105">
        <v>7322519</v>
      </c>
      <c r="D343" s="48">
        <v>45015</v>
      </c>
      <c r="E343" s="39" t="s">
        <v>193</v>
      </c>
      <c r="F343" s="39" t="s">
        <v>38</v>
      </c>
      <c r="G343" s="45"/>
      <c r="H343" s="56">
        <v>45415</v>
      </c>
    </row>
    <row r="344" spans="1:8" x14ac:dyDescent="0.25">
      <c r="A344" s="121" t="s">
        <v>1397</v>
      </c>
      <c r="B344" s="86">
        <v>5</v>
      </c>
      <c r="C344" s="105">
        <v>125127</v>
      </c>
      <c r="D344" s="48">
        <v>44973</v>
      </c>
      <c r="E344" s="39" t="s">
        <v>0</v>
      </c>
      <c r="F344" s="39" t="s">
        <v>205</v>
      </c>
      <c r="G344" s="45" t="s">
        <v>1462</v>
      </c>
      <c r="H344" s="56">
        <v>44973</v>
      </c>
    </row>
    <row r="345" spans="1:8" x14ac:dyDescent="0.25">
      <c r="A345" s="121" t="s">
        <v>2080</v>
      </c>
      <c r="B345" s="86">
        <v>15</v>
      </c>
      <c r="C345" s="105">
        <v>7301505</v>
      </c>
      <c r="D345" s="48">
        <v>44740</v>
      </c>
      <c r="E345" s="39" t="s">
        <v>193</v>
      </c>
      <c r="F345" s="39" t="s">
        <v>38</v>
      </c>
      <c r="G345" s="45"/>
      <c r="H345" s="56">
        <v>45356</v>
      </c>
    </row>
    <row r="346" spans="1:8" x14ac:dyDescent="0.25">
      <c r="A346" s="121" t="s">
        <v>529</v>
      </c>
      <c r="B346" s="86">
        <v>15</v>
      </c>
      <c r="C346" s="105">
        <v>7233509</v>
      </c>
      <c r="D346" s="48">
        <v>43790</v>
      </c>
      <c r="E346" s="39" t="s">
        <v>193</v>
      </c>
      <c r="F346" s="39" t="s">
        <v>38</v>
      </c>
      <c r="G346" s="45"/>
      <c r="H346" s="56">
        <v>44341</v>
      </c>
    </row>
    <row r="347" spans="1:8" x14ac:dyDescent="0.25">
      <c r="A347" s="18" t="s">
        <v>2276</v>
      </c>
      <c r="B347" s="10">
        <v>10</v>
      </c>
      <c r="C347" s="42">
        <v>7312697</v>
      </c>
      <c r="D347" s="36">
        <v>44893</v>
      </c>
      <c r="E347" s="39" t="s">
        <v>193</v>
      </c>
      <c r="F347" s="39" t="s">
        <v>38</v>
      </c>
      <c r="H347" s="40">
        <v>45363</v>
      </c>
    </row>
    <row r="348" spans="1:8" x14ac:dyDescent="0.25">
      <c r="A348" s="121" t="s">
        <v>653</v>
      </c>
      <c r="B348" s="86">
        <v>10</v>
      </c>
      <c r="C348" s="105">
        <v>7243528</v>
      </c>
      <c r="D348" s="48">
        <v>43927</v>
      </c>
      <c r="E348" s="39" t="s">
        <v>193</v>
      </c>
      <c r="F348" s="39" t="s">
        <v>38</v>
      </c>
      <c r="G348" s="45"/>
      <c r="H348" s="56">
        <v>44399</v>
      </c>
    </row>
    <row r="349" spans="1:8" x14ac:dyDescent="0.25">
      <c r="A349" s="121" t="s">
        <v>1726</v>
      </c>
      <c r="B349" s="86">
        <v>6</v>
      </c>
      <c r="C349" s="105">
        <v>7290237</v>
      </c>
      <c r="D349" s="48">
        <v>44588</v>
      </c>
      <c r="E349" s="39" t="s">
        <v>193</v>
      </c>
      <c r="F349" s="39" t="s">
        <v>38</v>
      </c>
      <c r="G349" s="45"/>
      <c r="H349" s="56">
        <v>45001</v>
      </c>
    </row>
    <row r="350" spans="1:8" x14ac:dyDescent="0.25">
      <c r="A350" s="121" t="s">
        <v>2010</v>
      </c>
      <c r="B350" s="86">
        <v>232.81</v>
      </c>
      <c r="C350" s="105">
        <v>130491</v>
      </c>
      <c r="D350" s="48">
        <v>45334</v>
      </c>
      <c r="E350" s="39" t="s">
        <v>0</v>
      </c>
      <c r="F350" s="39" t="s">
        <v>205</v>
      </c>
      <c r="G350" s="45" t="s">
        <v>1973</v>
      </c>
      <c r="H350" s="56">
        <v>45342</v>
      </c>
    </row>
    <row r="351" spans="1:8" x14ac:dyDescent="0.25">
      <c r="A351" s="121" t="s">
        <v>860</v>
      </c>
      <c r="B351" s="86">
        <v>10</v>
      </c>
      <c r="C351" s="105">
        <v>7259039</v>
      </c>
      <c r="D351" s="48">
        <v>44153</v>
      </c>
      <c r="E351" s="39" t="s">
        <v>193</v>
      </c>
      <c r="F351" s="39" t="s">
        <v>38</v>
      </c>
      <c r="G351" s="45"/>
      <c r="H351" s="56">
        <v>44560</v>
      </c>
    </row>
    <row r="352" spans="1:8" x14ac:dyDescent="0.25">
      <c r="A352" s="121" t="s">
        <v>208</v>
      </c>
      <c r="B352" s="86">
        <v>14.79</v>
      </c>
      <c r="C352" s="105">
        <v>115442</v>
      </c>
      <c r="D352" s="48">
        <v>44245</v>
      </c>
      <c r="E352" s="39" t="s">
        <v>0</v>
      </c>
      <c r="F352" s="39" t="s">
        <v>205</v>
      </c>
      <c r="G352" s="45" t="s">
        <v>209</v>
      </c>
      <c r="H352" s="56">
        <v>44244</v>
      </c>
    </row>
    <row r="353" spans="1:8" x14ac:dyDescent="0.25">
      <c r="A353" s="121" t="s">
        <v>208</v>
      </c>
      <c r="B353" s="86">
        <v>15.5</v>
      </c>
      <c r="C353" s="105">
        <v>117476</v>
      </c>
      <c r="D353" s="48">
        <v>44245</v>
      </c>
      <c r="E353" s="39" t="s">
        <v>0</v>
      </c>
      <c r="F353" s="39" t="s">
        <v>205</v>
      </c>
      <c r="G353" s="45" t="s">
        <v>209</v>
      </c>
      <c r="H353" s="56">
        <v>44244</v>
      </c>
    </row>
    <row r="354" spans="1:8" x14ac:dyDescent="0.25">
      <c r="A354" s="121" t="s">
        <v>208</v>
      </c>
      <c r="B354" s="86">
        <v>3.85</v>
      </c>
      <c r="C354" s="105">
        <v>120637</v>
      </c>
      <c r="D354" s="48">
        <v>44602</v>
      </c>
      <c r="E354" s="39" t="s">
        <v>0</v>
      </c>
      <c r="F354" s="39" t="s">
        <v>205</v>
      </c>
      <c r="G354" s="45" t="s">
        <v>954</v>
      </c>
      <c r="H354" s="56">
        <v>44606</v>
      </c>
    </row>
    <row r="355" spans="1:8" x14ac:dyDescent="0.25">
      <c r="A355" s="18" t="s">
        <v>2374</v>
      </c>
      <c r="B355" s="10">
        <v>6</v>
      </c>
      <c r="C355" s="42">
        <v>7317860</v>
      </c>
      <c r="D355" s="36">
        <v>44957</v>
      </c>
      <c r="E355" s="39" t="s">
        <v>193</v>
      </c>
      <c r="F355" s="39" t="s">
        <v>38</v>
      </c>
      <c r="H355" s="40">
        <v>45363</v>
      </c>
    </row>
    <row r="356" spans="1:8" x14ac:dyDescent="0.25">
      <c r="A356" s="121" t="s">
        <v>2374</v>
      </c>
      <c r="B356" s="86">
        <v>6</v>
      </c>
      <c r="C356" s="105">
        <v>7322623</v>
      </c>
      <c r="D356" s="48">
        <v>45015</v>
      </c>
      <c r="E356" s="39" t="s">
        <v>193</v>
      </c>
      <c r="F356" s="39" t="s">
        <v>38</v>
      </c>
      <c r="G356" s="45"/>
      <c r="H356" s="56">
        <v>45415</v>
      </c>
    </row>
    <row r="357" spans="1:8" x14ac:dyDescent="0.25">
      <c r="A357" s="121" t="s">
        <v>1746</v>
      </c>
      <c r="B357" s="86">
        <v>6</v>
      </c>
      <c r="C357" s="105">
        <v>7291921</v>
      </c>
      <c r="D357" s="48">
        <v>44616</v>
      </c>
      <c r="E357" s="39" t="s">
        <v>193</v>
      </c>
      <c r="F357" s="39" t="s">
        <v>38</v>
      </c>
      <c r="G357" s="45"/>
      <c r="H357" s="56">
        <v>45002</v>
      </c>
    </row>
    <row r="358" spans="1:8" x14ac:dyDescent="0.25">
      <c r="A358" s="121" t="s">
        <v>1748</v>
      </c>
      <c r="B358" s="86">
        <v>6</v>
      </c>
      <c r="C358" s="105">
        <v>7291924</v>
      </c>
      <c r="D358" s="48">
        <v>44616</v>
      </c>
      <c r="E358" s="39" t="s">
        <v>193</v>
      </c>
      <c r="F358" s="39" t="s">
        <v>38</v>
      </c>
      <c r="G358" s="45"/>
      <c r="H358" s="56">
        <v>45002</v>
      </c>
    </row>
    <row r="359" spans="1:8" x14ac:dyDescent="0.25">
      <c r="A359" s="121" t="s">
        <v>1748</v>
      </c>
      <c r="B359" s="86">
        <v>6</v>
      </c>
      <c r="C359" s="105">
        <v>7294388</v>
      </c>
      <c r="D359" s="48">
        <v>44650</v>
      </c>
      <c r="E359" s="39" t="s">
        <v>193</v>
      </c>
      <c r="F359" s="39" t="s">
        <v>38</v>
      </c>
      <c r="G359" s="45"/>
      <c r="H359" s="56">
        <v>45002</v>
      </c>
    </row>
    <row r="360" spans="1:8" x14ac:dyDescent="0.25">
      <c r="A360" s="121" t="s">
        <v>1748</v>
      </c>
      <c r="B360" s="86">
        <v>6</v>
      </c>
      <c r="C360" s="105">
        <v>7296545</v>
      </c>
      <c r="D360" s="48">
        <v>45043</v>
      </c>
      <c r="E360" s="39" t="s">
        <v>193</v>
      </c>
      <c r="F360" s="39" t="s">
        <v>38</v>
      </c>
      <c r="G360" s="45"/>
      <c r="H360" s="56">
        <v>45279</v>
      </c>
    </row>
    <row r="361" spans="1:8" x14ac:dyDescent="0.25">
      <c r="A361" s="121" t="s">
        <v>478</v>
      </c>
      <c r="B361" s="86">
        <v>6</v>
      </c>
      <c r="C361" s="105">
        <v>7236256</v>
      </c>
      <c r="D361" s="48">
        <v>43825</v>
      </c>
      <c r="E361" s="39" t="s">
        <v>193</v>
      </c>
      <c r="F361" s="39" t="s">
        <v>38</v>
      </c>
      <c r="G361" s="45"/>
      <c r="H361" s="56">
        <v>44341</v>
      </c>
    </row>
    <row r="362" spans="1:8" x14ac:dyDescent="0.25">
      <c r="A362" s="121" t="s">
        <v>1913</v>
      </c>
      <c r="B362" s="86">
        <v>15</v>
      </c>
      <c r="C362" s="105">
        <v>7299007</v>
      </c>
      <c r="D362" s="48">
        <v>45071</v>
      </c>
      <c r="E362" s="39" t="s">
        <v>193</v>
      </c>
      <c r="F362" s="39" t="s">
        <v>38</v>
      </c>
      <c r="G362" s="45"/>
      <c r="H362" s="56">
        <v>45279</v>
      </c>
    </row>
    <row r="363" spans="1:8" x14ac:dyDescent="0.25">
      <c r="A363" s="121" t="s">
        <v>1399</v>
      </c>
      <c r="B363" s="86">
        <v>147</v>
      </c>
      <c r="C363" s="105">
        <v>125561</v>
      </c>
      <c r="D363" s="48">
        <v>44973</v>
      </c>
      <c r="E363" s="39" t="s">
        <v>0</v>
      </c>
      <c r="F363" s="39" t="s">
        <v>205</v>
      </c>
      <c r="G363" s="45" t="s">
        <v>1482</v>
      </c>
      <c r="H363" s="56">
        <v>44973</v>
      </c>
    </row>
    <row r="364" spans="1:8" x14ac:dyDescent="0.25">
      <c r="A364" s="121" t="s">
        <v>1900</v>
      </c>
      <c r="B364" s="86">
        <v>6</v>
      </c>
      <c r="C364" s="105">
        <v>7298912</v>
      </c>
      <c r="D364" s="48">
        <v>45071</v>
      </c>
      <c r="E364" s="39" t="s">
        <v>193</v>
      </c>
      <c r="F364" s="39" t="s">
        <v>38</v>
      </c>
      <c r="G364" s="45"/>
      <c r="H364" s="56">
        <v>45279</v>
      </c>
    </row>
    <row r="365" spans="1:8" x14ac:dyDescent="0.25">
      <c r="A365" s="121" t="s">
        <v>2098</v>
      </c>
      <c r="B365" s="86">
        <v>6</v>
      </c>
      <c r="C365" s="105">
        <v>7301684</v>
      </c>
      <c r="D365" s="48">
        <v>44741</v>
      </c>
      <c r="E365" s="39" t="s">
        <v>193</v>
      </c>
      <c r="F365" s="39" t="s">
        <v>38</v>
      </c>
      <c r="G365" s="45"/>
      <c r="H365" s="56">
        <v>45356</v>
      </c>
    </row>
    <row r="366" spans="1:8" x14ac:dyDescent="0.25">
      <c r="A366" s="121" t="s">
        <v>790</v>
      </c>
      <c r="B366" s="86">
        <v>6</v>
      </c>
      <c r="C366" s="105">
        <v>7254848</v>
      </c>
      <c r="D366" s="48">
        <v>44102</v>
      </c>
      <c r="E366" s="39" t="s">
        <v>193</v>
      </c>
      <c r="F366" s="39" t="s">
        <v>38</v>
      </c>
      <c r="G366" s="45"/>
      <c r="H366" s="56">
        <v>44476</v>
      </c>
    </row>
    <row r="367" spans="1:8" x14ac:dyDescent="0.25">
      <c r="A367" s="121" t="s">
        <v>1844</v>
      </c>
      <c r="B367" s="86">
        <v>18.149999999999999</v>
      </c>
      <c r="C367" s="105">
        <v>7296356</v>
      </c>
      <c r="D367" s="48">
        <v>45043</v>
      </c>
      <c r="E367" s="39" t="s">
        <v>193</v>
      </c>
      <c r="F367" s="39" t="s">
        <v>38</v>
      </c>
      <c r="G367" s="45"/>
      <c r="H367" s="56">
        <v>45279</v>
      </c>
    </row>
    <row r="368" spans="1:8" x14ac:dyDescent="0.25">
      <c r="A368" s="121" t="s">
        <v>224</v>
      </c>
      <c r="B368" s="86">
        <v>6</v>
      </c>
      <c r="C368" s="105">
        <v>7240230</v>
      </c>
      <c r="D368" s="48">
        <v>43886</v>
      </c>
      <c r="E368" s="39" t="s">
        <v>193</v>
      </c>
      <c r="F368" s="39" t="s">
        <v>38</v>
      </c>
      <c r="G368" s="45"/>
      <c r="H368" s="56">
        <v>44397</v>
      </c>
    </row>
    <row r="369" spans="1:8" x14ac:dyDescent="0.25">
      <c r="A369" s="121" t="s">
        <v>1709</v>
      </c>
      <c r="B369" s="86">
        <v>15</v>
      </c>
      <c r="C369" s="105">
        <v>7290067</v>
      </c>
      <c r="D369" s="48">
        <v>44588</v>
      </c>
      <c r="E369" s="39" t="s">
        <v>193</v>
      </c>
      <c r="F369" s="39" t="s">
        <v>38</v>
      </c>
      <c r="G369" s="45"/>
      <c r="H369" s="56">
        <v>45001</v>
      </c>
    </row>
    <row r="370" spans="1:8" x14ac:dyDescent="0.25">
      <c r="A370" s="121" t="s">
        <v>1050</v>
      </c>
      <c r="B370" s="86">
        <v>6</v>
      </c>
      <c r="C370" s="105">
        <v>7263672</v>
      </c>
      <c r="D370" s="48">
        <v>44223</v>
      </c>
      <c r="E370" s="39" t="s">
        <v>193</v>
      </c>
      <c r="F370" s="39" t="s">
        <v>38</v>
      </c>
      <c r="G370" s="45"/>
      <c r="H370" s="56">
        <v>44676</v>
      </c>
    </row>
    <row r="371" spans="1:8" x14ac:dyDescent="0.25">
      <c r="A371" s="121" t="s">
        <v>1050</v>
      </c>
      <c r="B371" s="86">
        <v>6</v>
      </c>
      <c r="C371" s="105">
        <v>7263673</v>
      </c>
      <c r="D371" s="48">
        <v>44223</v>
      </c>
      <c r="E371" s="39" t="s">
        <v>193</v>
      </c>
      <c r="F371" s="39" t="s">
        <v>38</v>
      </c>
      <c r="G371" s="45"/>
      <c r="H371" s="56">
        <v>44676</v>
      </c>
    </row>
    <row r="372" spans="1:8" x14ac:dyDescent="0.25">
      <c r="A372" s="121" t="s">
        <v>1050</v>
      </c>
      <c r="B372" s="86">
        <v>6</v>
      </c>
      <c r="C372" s="105">
        <v>7265550</v>
      </c>
      <c r="D372" s="48">
        <v>44251</v>
      </c>
      <c r="E372" s="39" t="s">
        <v>193</v>
      </c>
      <c r="F372" s="39" t="s">
        <v>38</v>
      </c>
      <c r="G372" s="45"/>
      <c r="H372" s="56">
        <v>44677</v>
      </c>
    </row>
    <row r="373" spans="1:8" x14ac:dyDescent="0.25">
      <c r="A373" s="121" t="s">
        <v>1016</v>
      </c>
      <c r="B373" s="86">
        <v>6</v>
      </c>
      <c r="C373" s="105">
        <v>7261620</v>
      </c>
      <c r="D373" s="48">
        <v>44187</v>
      </c>
      <c r="E373" s="39" t="s">
        <v>193</v>
      </c>
      <c r="F373" s="39" t="s">
        <v>38</v>
      </c>
      <c r="G373" s="45"/>
      <c r="H373" s="56">
        <v>44672</v>
      </c>
    </row>
    <row r="374" spans="1:8" x14ac:dyDescent="0.25">
      <c r="A374" s="121" t="s">
        <v>1016</v>
      </c>
      <c r="B374" s="86">
        <v>6</v>
      </c>
      <c r="C374" s="105">
        <v>7267820</v>
      </c>
      <c r="D374" s="48">
        <v>44284</v>
      </c>
      <c r="E374" s="39" t="s">
        <v>193</v>
      </c>
      <c r="F374" s="39" t="s">
        <v>38</v>
      </c>
      <c r="G374" s="45"/>
      <c r="H374" s="56">
        <v>44683</v>
      </c>
    </row>
    <row r="375" spans="1:8" x14ac:dyDescent="0.25">
      <c r="A375" s="121" t="s">
        <v>1016</v>
      </c>
      <c r="B375" s="86">
        <v>6</v>
      </c>
      <c r="C375" s="105">
        <v>7276726</v>
      </c>
      <c r="D375" s="48">
        <v>44406</v>
      </c>
      <c r="E375" s="39" t="s">
        <v>193</v>
      </c>
      <c r="F375" s="39" t="s">
        <v>38</v>
      </c>
      <c r="G375" s="45"/>
      <c r="H375" s="56">
        <v>44907</v>
      </c>
    </row>
    <row r="376" spans="1:8" x14ac:dyDescent="0.25">
      <c r="A376" s="121" t="s">
        <v>1016</v>
      </c>
      <c r="B376" s="86">
        <v>6</v>
      </c>
      <c r="C376" s="105">
        <v>7278951</v>
      </c>
      <c r="D376" s="48">
        <v>44435</v>
      </c>
      <c r="E376" s="39" t="s">
        <v>193</v>
      </c>
      <c r="F376" s="39" t="s">
        <v>38</v>
      </c>
      <c r="G376" s="45"/>
      <c r="H376" s="56">
        <v>44998</v>
      </c>
    </row>
    <row r="377" spans="1:8" x14ac:dyDescent="0.25">
      <c r="A377" s="18" t="s">
        <v>1016</v>
      </c>
      <c r="B377" s="10">
        <v>6</v>
      </c>
      <c r="C377" s="42">
        <v>7317881</v>
      </c>
      <c r="D377" s="36">
        <v>44957</v>
      </c>
      <c r="E377" s="39" t="s">
        <v>193</v>
      </c>
      <c r="F377" s="39" t="s">
        <v>38</v>
      </c>
      <c r="H377" s="56">
        <v>45363</v>
      </c>
    </row>
    <row r="378" spans="1:8" x14ac:dyDescent="0.25">
      <c r="A378" s="121" t="s">
        <v>1213</v>
      </c>
      <c r="B378" s="86">
        <v>6</v>
      </c>
      <c r="C378" s="105">
        <v>7272170</v>
      </c>
      <c r="D378" s="48">
        <v>44342</v>
      </c>
      <c r="E378" s="39" t="s">
        <v>193</v>
      </c>
      <c r="F378" s="39" t="s">
        <v>38</v>
      </c>
      <c r="G378" s="45"/>
      <c r="H378" s="56">
        <v>44826</v>
      </c>
    </row>
    <row r="379" spans="1:8" x14ac:dyDescent="0.25">
      <c r="A379" s="121" t="s">
        <v>1213</v>
      </c>
      <c r="B379" s="86">
        <v>6</v>
      </c>
      <c r="C379" s="105">
        <v>7272171</v>
      </c>
      <c r="D379" s="48">
        <v>44342</v>
      </c>
      <c r="E379" s="39" t="s">
        <v>193</v>
      </c>
      <c r="F379" s="39" t="s">
        <v>38</v>
      </c>
      <c r="G379" s="45"/>
      <c r="H379" s="56">
        <v>44826</v>
      </c>
    </row>
    <row r="380" spans="1:8" x14ac:dyDescent="0.25">
      <c r="A380" s="121" t="s">
        <v>1213</v>
      </c>
      <c r="B380" s="86">
        <v>6</v>
      </c>
      <c r="C380" s="105">
        <v>7272172</v>
      </c>
      <c r="D380" s="48">
        <v>44342</v>
      </c>
      <c r="E380" s="39" t="s">
        <v>193</v>
      </c>
      <c r="F380" s="39" t="s">
        <v>38</v>
      </c>
      <c r="G380" s="45"/>
      <c r="H380" s="56">
        <v>44826</v>
      </c>
    </row>
    <row r="381" spans="1:8" x14ac:dyDescent="0.25">
      <c r="A381" s="121" t="s">
        <v>1224</v>
      </c>
      <c r="B381" s="86">
        <v>6</v>
      </c>
      <c r="C381" s="105">
        <v>7272254</v>
      </c>
      <c r="D381" s="48">
        <v>44342</v>
      </c>
      <c r="E381" s="39" t="s">
        <v>193</v>
      </c>
      <c r="F381" s="39" t="s">
        <v>38</v>
      </c>
      <c r="G381" s="45"/>
      <c r="H381" s="56">
        <v>44826</v>
      </c>
    </row>
    <row r="382" spans="1:8" x14ac:dyDescent="0.25">
      <c r="A382" s="121" t="s">
        <v>1828</v>
      </c>
      <c r="B382" s="86">
        <v>397.96</v>
      </c>
      <c r="C382" s="105">
        <v>7322958</v>
      </c>
      <c r="D382" s="48">
        <v>45015</v>
      </c>
      <c r="E382" s="45" t="s">
        <v>193</v>
      </c>
      <c r="F382" s="45" t="s">
        <v>1829</v>
      </c>
      <c r="G382" s="45" t="s">
        <v>1830</v>
      </c>
      <c r="H382" s="56">
        <v>45019</v>
      </c>
    </row>
    <row r="383" spans="1:8" x14ac:dyDescent="0.25">
      <c r="A383" s="121" t="s">
        <v>2113</v>
      </c>
      <c r="B383" s="86">
        <v>6</v>
      </c>
      <c r="C383" s="105">
        <v>7306431</v>
      </c>
      <c r="D383" s="48">
        <v>44804</v>
      </c>
      <c r="E383" s="39" t="s">
        <v>193</v>
      </c>
      <c r="F383" s="39" t="s">
        <v>38</v>
      </c>
      <c r="G383" s="45"/>
      <c r="H383" s="56">
        <v>45358</v>
      </c>
    </row>
    <row r="384" spans="1:8" x14ac:dyDescent="0.25">
      <c r="A384" s="121" t="s">
        <v>1077</v>
      </c>
      <c r="B384" s="86">
        <v>6</v>
      </c>
      <c r="C384" s="105">
        <v>7265537</v>
      </c>
      <c r="D384" s="48">
        <v>44251</v>
      </c>
      <c r="E384" s="39" t="s">
        <v>193</v>
      </c>
      <c r="F384" s="39" t="s">
        <v>38</v>
      </c>
      <c r="G384" s="45"/>
      <c r="H384" s="56">
        <v>44677</v>
      </c>
    </row>
    <row r="385" spans="1:8" x14ac:dyDescent="0.25">
      <c r="A385" s="121" t="s">
        <v>890</v>
      </c>
      <c r="B385" s="86">
        <v>6</v>
      </c>
      <c r="C385" s="105">
        <v>7259884</v>
      </c>
      <c r="D385" s="48">
        <v>44165</v>
      </c>
      <c r="E385" s="39" t="s">
        <v>193</v>
      </c>
      <c r="F385" s="39" t="s">
        <v>38</v>
      </c>
      <c r="G385" s="45"/>
      <c r="H385" s="56">
        <v>44600</v>
      </c>
    </row>
    <row r="386" spans="1:8" x14ac:dyDescent="0.25">
      <c r="A386" s="121" t="s">
        <v>809</v>
      </c>
      <c r="B386" s="86">
        <v>6</v>
      </c>
      <c r="C386" s="105">
        <v>7257280</v>
      </c>
      <c r="D386" s="48">
        <v>44133</v>
      </c>
      <c r="E386" s="39" t="s">
        <v>193</v>
      </c>
      <c r="F386" s="39" t="s">
        <v>38</v>
      </c>
      <c r="G386" s="45"/>
      <c r="H386" s="56">
        <v>44510</v>
      </c>
    </row>
    <row r="387" spans="1:8" x14ac:dyDescent="0.25">
      <c r="A387" s="121" t="s">
        <v>333</v>
      </c>
      <c r="B387" s="86">
        <v>200</v>
      </c>
      <c r="C387" s="105">
        <v>115123</v>
      </c>
      <c r="D387" s="48">
        <v>44245</v>
      </c>
      <c r="E387" s="39" t="s">
        <v>0</v>
      </c>
      <c r="F387" s="39" t="s">
        <v>205</v>
      </c>
      <c r="G387" s="45" t="s">
        <v>334</v>
      </c>
      <c r="H387" s="56">
        <v>44244</v>
      </c>
    </row>
    <row r="388" spans="1:8" x14ac:dyDescent="0.25">
      <c r="A388" s="121" t="s">
        <v>1930</v>
      </c>
      <c r="B388" s="86">
        <v>37.5</v>
      </c>
      <c r="C388" s="105">
        <v>41311</v>
      </c>
      <c r="D388" s="48">
        <v>45293</v>
      </c>
      <c r="E388" s="39" t="s">
        <v>194</v>
      </c>
      <c r="F388" s="39" t="s">
        <v>205</v>
      </c>
      <c r="G388" s="45" t="s">
        <v>1931</v>
      </c>
      <c r="H388" s="56">
        <v>45295</v>
      </c>
    </row>
    <row r="389" spans="1:8" x14ac:dyDescent="0.25">
      <c r="A389" s="121" t="s">
        <v>1630</v>
      </c>
      <c r="B389" s="86">
        <v>6</v>
      </c>
      <c r="C389" s="105">
        <v>7282859</v>
      </c>
      <c r="D389" s="48">
        <v>44496</v>
      </c>
      <c r="E389" s="39" t="s">
        <v>193</v>
      </c>
      <c r="F389" s="39" t="s">
        <v>38</v>
      </c>
      <c r="G389" s="45"/>
      <c r="H389" s="56">
        <v>44998</v>
      </c>
    </row>
    <row r="390" spans="1:8" x14ac:dyDescent="0.25">
      <c r="A390" s="121" t="s">
        <v>1269</v>
      </c>
      <c r="B390" s="86">
        <v>6</v>
      </c>
      <c r="C390" s="105">
        <v>7274619</v>
      </c>
      <c r="D390" s="48">
        <v>44375</v>
      </c>
      <c r="E390" s="39" t="s">
        <v>193</v>
      </c>
      <c r="F390" s="39" t="s">
        <v>38</v>
      </c>
      <c r="G390" s="45"/>
      <c r="H390" s="56">
        <v>44830</v>
      </c>
    </row>
    <row r="391" spans="1:8" x14ac:dyDescent="0.25">
      <c r="A391" s="121" t="s">
        <v>1582</v>
      </c>
      <c r="B391" s="86">
        <v>6</v>
      </c>
      <c r="C391" s="105">
        <v>7280848</v>
      </c>
      <c r="D391" s="48">
        <v>44466</v>
      </c>
      <c r="E391" s="39" t="s">
        <v>193</v>
      </c>
      <c r="F391" s="39" t="s">
        <v>38</v>
      </c>
      <c r="G391" s="45"/>
      <c r="H391" s="56">
        <v>44998</v>
      </c>
    </row>
    <row r="392" spans="1:8" x14ac:dyDescent="0.25">
      <c r="A392" s="121" t="s">
        <v>602</v>
      </c>
      <c r="B392" s="86">
        <v>6</v>
      </c>
      <c r="C392" s="105">
        <v>7240279</v>
      </c>
      <c r="D392" s="48">
        <v>43886</v>
      </c>
      <c r="E392" s="39" t="s">
        <v>193</v>
      </c>
      <c r="F392" s="39" t="s">
        <v>38</v>
      </c>
      <c r="G392" s="45"/>
      <c r="H392" s="56">
        <v>44397</v>
      </c>
    </row>
    <row r="393" spans="1:8" x14ac:dyDescent="0.25">
      <c r="A393" s="121" t="s">
        <v>1665</v>
      </c>
      <c r="B393" s="86">
        <v>6</v>
      </c>
      <c r="C393" s="105">
        <v>7285957</v>
      </c>
      <c r="D393" s="48">
        <v>44529</v>
      </c>
      <c r="E393" s="39" t="s">
        <v>193</v>
      </c>
      <c r="F393" s="39" t="s">
        <v>38</v>
      </c>
      <c r="G393" s="45"/>
      <c r="H393" s="56">
        <v>44998</v>
      </c>
    </row>
    <row r="394" spans="1:8" x14ac:dyDescent="0.25">
      <c r="A394" s="121" t="s">
        <v>1665</v>
      </c>
      <c r="B394" s="86">
        <v>6</v>
      </c>
      <c r="C394" s="105">
        <v>7287981</v>
      </c>
      <c r="D394" s="48">
        <v>44551</v>
      </c>
      <c r="E394" s="39" t="s">
        <v>193</v>
      </c>
      <c r="F394" s="39" t="s">
        <v>38</v>
      </c>
      <c r="G394" s="45"/>
      <c r="H394" s="56">
        <v>44998</v>
      </c>
    </row>
    <row r="395" spans="1:8" x14ac:dyDescent="0.25">
      <c r="A395" s="18" t="s">
        <v>2322</v>
      </c>
      <c r="B395" s="10">
        <v>120</v>
      </c>
      <c r="C395" s="42">
        <v>7314552</v>
      </c>
      <c r="D395" s="36">
        <v>44908</v>
      </c>
      <c r="E395" s="39" t="s">
        <v>193</v>
      </c>
      <c r="F395" s="39" t="s">
        <v>38</v>
      </c>
      <c r="H395" s="40">
        <v>45363</v>
      </c>
    </row>
    <row r="396" spans="1:8" x14ac:dyDescent="0.25">
      <c r="A396" s="121" t="s">
        <v>1367</v>
      </c>
      <c r="B396" s="86">
        <v>50</v>
      </c>
      <c r="C396" s="105">
        <v>123296</v>
      </c>
      <c r="D396" s="48">
        <v>44973</v>
      </c>
      <c r="E396" s="39" t="s">
        <v>0</v>
      </c>
      <c r="F396" s="39" t="s">
        <v>205</v>
      </c>
      <c r="G396" s="45" t="s">
        <v>1428</v>
      </c>
      <c r="H396" s="56">
        <v>44973</v>
      </c>
    </row>
    <row r="397" spans="1:8" x14ac:dyDescent="0.25">
      <c r="A397" s="121" t="s">
        <v>1367</v>
      </c>
      <c r="B397" s="86">
        <v>50</v>
      </c>
      <c r="C397" s="105">
        <v>123691</v>
      </c>
      <c r="D397" s="48">
        <v>44973</v>
      </c>
      <c r="E397" s="39" t="s">
        <v>0</v>
      </c>
      <c r="F397" s="39" t="s">
        <v>205</v>
      </c>
      <c r="G397" s="45" t="s">
        <v>1428</v>
      </c>
      <c r="H397" s="56">
        <v>44973</v>
      </c>
    </row>
    <row r="398" spans="1:8" x14ac:dyDescent="0.25">
      <c r="A398" s="121" t="s">
        <v>1367</v>
      </c>
      <c r="B398" s="86">
        <v>50</v>
      </c>
      <c r="C398" s="105">
        <v>124006</v>
      </c>
      <c r="D398" s="48">
        <v>44973</v>
      </c>
      <c r="E398" s="39" t="s">
        <v>0</v>
      </c>
      <c r="F398" s="39" t="s">
        <v>205</v>
      </c>
      <c r="G398" s="45" t="s">
        <v>1428</v>
      </c>
      <c r="H398" s="56">
        <v>44973</v>
      </c>
    </row>
    <row r="399" spans="1:8" x14ac:dyDescent="0.25">
      <c r="A399" s="121" t="s">
        <v>2161</v>
      </c>
      <c r="B399" s="86">
        <v>6</v>
      </c>
      <c r="C399" s="105">
        <v>7308643</v>
      </c>
      <c r="D399" s="48">
        <v>44834</v>
      </c>
      <c r="E399" s="39" t="s">
        <v>193</v>
      </c>
      <c r="F399" s="39" t="s">
        <v>38</v>
      </c>
      <c r="G399" s="45"/>
      <c r="H399" s="56">
        <v>45359</v>
      </c>
    </row>
    <row r="400" spans="1:8" x14ac:dyDescent="0.25">
      <c r="A400" s="121" t="s">
        <v>787</v>
      </c>
      <c r="B400" s="86">
        <v>6</v>
      </c>
      <c r="C400" s="105">
        <v>7254825</v>
      </c>
      <c r="D400" s="48">
        <v>44102</v>
      </c>
      <c r="E400" s="39" t="s">
        <v>193</v>
      </c>
      <c r="F400" s="39" t="s">
        <v>38</v>
      </c>
      <c r="G400" s="45"/>
      <c r="H400" s="56">
        <v>44476</v>
      </c>
    </row>
    <row r="401" spans="1:8" x14ac:dyDescent="0.25">
      <c r="A401" s="121" t="s">
        <v>329</v>
      </c>
      <c r="B401" s="86">
        <v>81</v>
      </c>
      <c r="C401" s="105">
        <v>115060</v>
      </c>
      <c r="D401" s="48">
        <v>44245</v>
      </c>
      <c r="E401" s="39" t="s">
        <v>0</v>
      </c>
      <c r="F401" s="39" t="s">
        <v>205</v>
      </c>
      <c r="G401" s="45" t="s">
        <v>330</v>
      </c>
      <c r="H401" s="56">
        <v>44244</v>
      </c>
    </row>
    <row r="402" spans="1:8" x14ac:dyDescent="0.25">
      <c r="A402" s="121" t="s">
        <v>1307</v>
      </c>
      <c r="B402" s="86">
        <v>6</v>
      </c>
      <c r="C402" s="105">
        <v>7276643</v>
      </c>
      <c r="D402" s="48">
        <v>44406</v>
      </c>
      <c r="E402" s="39" t="s">
        <v>193</v>
      </c>
      <c r="F402" s="39" t="s">
        <v>38</v>
      </c>
      <c r="G402" s="45"/>
      <c r="H402" s="56">
        <v>44907</v>
      </c>
    </row>
    <row r="403" spans="1:8" x14ac:dyDescent="0.25">
      <c r="A403" s="121" t="s">
        <v>1562</v>
      </c>
      <c r="B403" s="86">
        <v>209.62</v>
      </c>
      <c r="C403" s="105">
        <v>7279253</v>
      </c>
      <c r="D403" s="48">
        <v>44442</v>
      </c>
      <c r="E403" s="39" t="s">
        <v>193</v>
      </c>
      <c r="F403" s="39" t="s">
        <v>38</v>
      </c>
      <c r="G403" s="45"/>
      <c r="H403" s="56">
        <v>44998</v>
      </c>
    </row>
    <row r="404" spans="1:8" x14ac:dyDescent="0.25">
      <c r="A404" s="121" t="s">
        <v>2516</v>
      </c>
      <c r="B404" s="86">
        <v>6</v>
      </c>
      <c r="C404" s="105">
        <v>7322698</v>
      </c>
      <c r="D404" s="48">
        <v>45015</v>
      </c>
      <c r="E404" s="39" t="s">
        <v>193</v>
      </c>
      <c r="F404" s="39" t="s">
        <v>38</v>
      </c>
      <c r="G404" s="45"/>
      <c r="H404" s="56">
        <v>45415</v>
      </c>
    </row>
    <row r="405" spans="1:8" x14ac:dyDescent="0.25">
      <c r="A405" s="121" t="s">
        <v>2111</v>
      </c>
      <c r="B405" s="86">
        <v>6</v>
      </c>
      <c r="C405" s="105">
        <v>7306428</v>
      </c>
      <c r="D405" s="48">
        <v>44804</v>
      </c>
      <c r="E405" s="39" t="s">
        <v>193</v>
      </c>
      <c r="F405" s="39" t="s">
        <v>38</v>
      </c>
      <c r="G405" s="45"/>
      <c r="H405" s="56">
        <v>45358</v>
      </c>
    </row>
    <row r="406" spans="1:8" x14ac:dyDescent="0.25">
      <c r="A406" s="121" t="s">
        <v>1798</v>
      </c>
      <c r="B406" s="86">
        <v>6</v>
      </c>
      <c r="C406" s="105">
        <v>7294383</v>
      </c>
      <c r="D406" s="48">
        <v>44650</v>
      </c>
      <c r="E406" s="39" t="s">
        <v>193</v>
      </c>
      <c r="F406" s="39" t="s">
        <v>38</v>
      </c>
      <c r="G406" s="45"/>
      <c r="H406" s="56">
        <v>45002</v>
      </c>
    </row>
    <row r="407" spans="1:8" x14ac:dyDescent="0.25">
      <c r="A407" s="121" t="s">
        <v>1799</v>
      </c>
      <c r="B407" s="86">
        <v>6</v>
      </c>
      <c r="C407" s="105">
        <v>7294386</v>
      </c>
      <c r="D407" s="48">
        <v>44650</v>
      </c>
      <c r="E407" s="39" t="s">
        <v>193</v>
      </c>
      <c r="F407" s="39" t="s">
        <v>38</v>
      </c>
      <c r="G407" s="45"/>
      <c r="H407" s="56">
        <v>45002</v>
      </c>
    </row>
    <row r="408" spans="1:8" x14ac:dyDescent="0.25">
      <c r="A408" s="121" t="s">
        <v>2519</v>
      </c>
      <c r="B408" s="86">
        <v>6</v>
      </c>
      <c r="C408" s="105">
        <v>7322704</v>
      </c>
      <c r="D408" s="48">
        <v>45015</v>
      </c>
      <c r="E408" s="39" t="s">
        <v>193</v>
      </c>
      <c r="F408" s="39" t="s">
        <v>38</v>
      </c>
      <c r="G408" s="45"/>
      <c r="H408" s="56">
        <v>45415</v>
      </c>
    </row>
    <row r="409" spans="1:8" x14ac:dyDescent="0.25">
      <c r="A409" s="121" t="s">
        <v>558</v>
      </c>
      <c r="B409" s="86">
        <v>6</v>
      </c>
      <c r="C409" s="105">
        <v>7238064</v>
      </c>
      <c r="D409" s="48">
        <v>43859</v>
      </c>
      <c r="E409" s="39" t="s">
        <v>193</v>
      </c>
      <c r="F409" s="39" t="s">
        <v>38</v>
      </c>
      <c r="G409" s="45"/>
      <c r="H409" s="56">
        <v>44392</v>
      </c>
    </row>
    <row r="410" spans="1:8" x14ac:dyDescent="0.25">
      <c r="A410" s="121" t="s">
        <v>558</v>
      </c>
      <c r="B410" s="86">
        <v>6</v>
      </c>
      <c r="C410" s="105">
        <v>7251014</v>
      </c>
      <c r="D410" s="48">
        <v>44042</v>
      </c>
      <c r="E410" s="39" t="s">
        <v>193</v>
      </c>
      <c r="F410" s="39" t="s">
        <v>38</v>
      </c>
      <c r="G410" s="45"/>
      <c r="H410" s="56">
        <v>44414</v>
      </c>
    </row>
    <row r="411" spans="1:8" x14ac:dyDescent="0.25">
      <c r="A411" s="121" t="s">
        <v>558</v>
      </c>
      <c r="B411" s="86">
        <v>6</v>
      </c>
      <c r="C411" s="105">
        <v>7252995</v>
      </c>
      <c r="D411" s="48">
        <v>44074</v>
      </c>
      <c r="E411" s="39" t="s">
        <v>193</v>
      </c>
      <c r="F411" s="39" t="s">
        <v>38</v>
      </c>
      <c r="G411" s="45"/>
      <c r="H411" s="56">
        <v>44442</v>
      </c>
    </row>
    <row r="412" spans="1:8" x14ac:dyDescent="0.25">
      <c r="A412" s="121" t="s">
        <v>757</v>
      </c>
      <c r="B412" s="86">
        <v>6</v>
      </c>
      <c r="C412" s="105">
        <v>7253043</v>
      </c>
      <c r="D412" s="48">
        <v>44074</v>
      </c>
      <c r="E412" s="39" t="s">
        <v>193</v>
      </c>
      <c r="F412" s="39" t="s">
        <v>38</v>
      </c>
      <c r="G412" s="45"/>
      <c r="H412" s="56">
        <v>44442</v>
      </c>
    </row>
    <row r="413" spans="1:8" x14ac:dyDescent="0.25">
      <c r="A413" s="121" t="s">
        <v>1728</v>
      </c>
      <c r="B413" s="86">
        <v>6</v>
      </c>
      <c r="C413" s="105">
        <v>7290250</v>
      </c>
      <c r="D413" s="48">
        <v>44588</v>
      </c>
      <c r="E413" s="39" t="s">
        <v>193</v>
      </c>
      <c r="F413" s="39" t="s">
        <v>38</v>
      </c>
      <c r="G413" s="45"/>
      <c r="H413" s="56">
        <v>45001</v>
      </c>
    </row>
    <row r="414" spans="1:8" x14ac:dyDescent="0.25">
      <c r="A414" s="121" t="s">
        <v>1728</v>
      </c>
      <c r="B414" s="86">
        <v>6</v>
      </c>
      <c r="C414" s="105">
        <v>7303917</v>
      </c>
      <c r="D414" s="48">
        <v>44770</v>
      </c>
      <c r="E414" s="39" t="s">
        <v>193</v>
      </c>
      <c r="F414" s="39" t="s">
        <v>38</v>
      </c>
      <c r="G414" s="45"/>
      <c r="H414" s="56">
        <v>45357</v>
      </c>
    </row>
    <row r="415" spans="1:8" x14ac:dyDescent="0.25">
      <c r="A415" s="121" t="s">
        <v>1402</v>
      </c>
      <c r="B415" s="86">
        <v>36.75</v>
      </c>
      <c r="C415" s="105">
        <v>125966</v>
      </c>
      <c r="D415" s="48">
        <v>44973</v>
      </c>
      <c r="E415" s="39" t="s">
        <v>0</v>
      </c>
      <c r="F415" s="39" t="s">
        <v>205</v>
      </c>
      <c r="G415" s="45" t="s">
        <v>1486</v>
      </c>
      <c r="H415" s="56">
        <v>44973</v>
      </c>
    </row>
    <row r="416" spans="1:8" x14ac:dyDescent="0.25">
      <c r="A416" s="121" t="s">
        <v>2020</v>
      </c>
      <c r="B416" s="86">
        <v>125</v>
      </c>
      <c r="C416" s="105">
        <v>131705</v>
      </c>
      <c r="D416" s="48">
        <v>45334</v>
      </c>
      <c r="E416" s="39" t="s">
        <v>0</v>
      </c>
      <c r="F416" s="39" t="s">
        <v>205</v>
      </c>
      <c r="G416" s="45" t="s">
        <v>1987</v>
      </c>
      <c r="H416" s="56">
        <v>45342</v>
      </c>
    </row>
    <row r="417" spans="1:8" x14ac:dyDescent="0.25">
      <c r="A417" s="121" t="s">
        <v>928</v>
      </c>
      <c r="B417" s="86">
        <v>8.32</v>
      </c>
      <c r="C417" s="105">
        <v>122112</v>
      </c>
      <c r="D417" s="48">
        <v>44602</v>
      </c>
      <c r="E417" s="39" t="s">
        <v>0</v>
      </c>
      <c r="F417" s="39" t="s">
        <v>205</v>
      </c>
      <c r="G417" s="45" t="s">
        <v>972</v>
      </c>
      <c r="H417" s="56">
        <v>44606</v>
      </c>
    </row>
    <row r="418" spans="1:8" x14ac:dyDescent="0.25">
      <c r="A418" s="121" t="s">
        <v>411</v>
      </c>
      <c r="B418" s="86">
        <v>20</v>
      </c>
      <c r="C418" s="105">
        <v>118746</v>
      </c>
      <c r="D418" s="48">
        <v>44245</v>
      </c>
      <c r="E418" s="39" t="s">
        <v>0</v>
      </c>
      <c r="F418" s="39" t="s">
        <v>205</v>
      </c>
      <c r="G418" s="45" t="s">
        <v>412</v>
      </c>
      <c r="H418" s="56">
        <v>44244</v>
      </c>
    </row>
    <row r="419" spans="1:8" x14ac:dyDescent="0.25">
      <c r="A419" s="121" t="s">
        <v>411</v>
      </c>
      <c r="B419" s="86">
        <v>713.54</v>
      </c>
      <c r="C419" s="105">
        <v>119335</v>
      </c>
      <c r="D419" s="48">
        <v>44602</v>
      </c>
      <c r="E419" s="39" t="s">
        <v>0</v>
      </c>
      <c r="F419" s="39" t="s">
        <v>205</v>
      </c>
      <c r="G419" s="45" t="s">
        <v>412</v>
      </c>
      <c r="H419" s="56">
        <v>44606</v>
      </c>
    </row>
    <row r="420" spans="1:8" x14ac:dyDescent="0.25">
      <c r="A420" s="121" t="s">
        <v>411</v>
      </c>
      <c r="B420" s="86">
        <v>343.23</v>
      </c>
      <c r="C420" s="105">
        <v>119386</v>
      </c>
      <c r="D420" s="48">
        <v>44602</v>
      </c>
      <c r="E420" s="39" t="s">
        <v>0</v>
      </c>
      <c r="F420" s="39" t="s">
        <v>205</v>
      </c>
      <c r="G420" s="45" t="s">
        <v>412</v>
      </c>
      <c r="H420" s="56">
        <v>44606</v>
      </c>
    </row>
    <row r="421" spans="1:8" x14ac:dyDescent="0.25">
      <c r="A421" s="121" t="s">
        <v>1330</v>
      </c>
      <c r="B421" s="86">
        <v>6</v>
      </c>
      <c r="C421" s="105">
        <v>7276740</v>
      </c>
      <c r="D421" s="48">
        <v>44406</v>
      </c>
      <c r="E421" s="39" t="s">
        <v>193</v>
      </c>
      <c r="F421" s="39" t="s">
        <v>38</v>
      </c>
      <c r="G421" s="45"/>
      <c r="H421" s="56">
        <v>44907</v>
      </c>
    </row>
    <row r="422" spans="1:8" x14ac:dyDescent="0.25">
      <c r="A422" s="121" t="s">
        <v>1425</v>
      </c>
      <c r="B422" s="86">
        <v>68.5</v>
      </c>
      <c r="C422" s="105">
        <v>127335</v>
      </c>
      <c r="D422" s="48">
        <v>44973</v>
      </c>
      <c r="E422" s="39" t="s">
        <v>0</v>
      </c>
      <c r="F422" s="39" t="s">
        <v>205</v>
      </c>
      <c r="G422" s="45" t="s">
        <v>1510</v>
      </c>
      <c r="H422" s="56">
        <v>44973</v>
      </c>
    </row>
    <row r="423" spans="1:8" x14ac:dyDescent="0.25">
      <c r="A423" s="121" t="s">
        <v>1882</v>
      </c>
      <c r="B423" s="86">
        <v>6</v>
      </c>
      <c r="C423" s="105">
        <v>7298845</v>
      </c>
      <c r="D423" s="48">
        <v>45071</v>
      </c>
      <c r="E423" s="39" t="s">
        <v>193</v>
      </c>
      <c r="F423" s="39" t="s">
        <v>38</v>
      </c>
      <c r="G423" s="45"/>
      <c r="H423" s="56">
        <v>45279</v>
      </c>
    </row>
    <row r="424" spans="1:8" x14ac:dyDescent="0.25">
      <c r="A424" s="121" t="s">
        <v>1884</v>
      </c>
      <c r="B424" s="86">
        <v>6</v>
      </c>
      <c r="C424" s="105">
        <v>7298848</v>
      </c>
      <c r="D424" s="48">
        <v>45071</v>
      </c>
      <c r="E424" s="39" t="s">
        <v>193</v>
      </c>
      <c r="F424" s="39" t="s">
        <v>38</v>
      </c>
      <c r="G424" s="45"/>
      <c r="H424" s="56">
        <v>45279</v>
      </c>
    </row>
    <row r="425" spans="1:8" x14ac:dyDescent="0.25">
      <c r="A425" s="121" t="s">
        <v>1898</v>
      </c>
      <c r="B425" s="86">
        <v>6</v>
      </c>
      <c r="C425" s="105">
        <v>7298899</v>
      </c>
      <c r="D425" s="48">
        <v>45071</v>
      </c>
      <c r="E425" s="39" t="s">
        <v>193</v>
      </c>
      <c r="F425" s="39" t="s">
        <v>38</v>
      </c>
      <c r="G425" s="45"/>
      <c r="H425" s="56">
        <v>45279</v>
      </c>
    </row>
    <row r="426" spans="1:8" x14ac:dyDescent="0.25">
      <c r="A426" s="121" t="s">
        <v>1899</v>
      </c>
      <c r="B426" s="86">
        <v>6</v>
      </c>
      <c r="C426" s="105">
        <v>7298903</v>
      </c>
      <c r="D426" s="48">
        <v>45071</v>
      </c>
      <c r="E426" s="39" t="s">
        <v>193</v>
      </c>
      <c r="F426" s="39" t="s">
        <v>38</v>
      </c>
      <c r="G426" s="45"/>
      <c r="H426" s="56">
        <v>45279</v>
      </c>
    </row>
    <row r="427" spans="1:8" x14ac:dyDescent="0.25">
      <c r="A427" s="121" t="s">
        <v>1880</v>
      </c>
      <c r="B427" s="86">
        <v>12</v>
      </c>
      <c r="C427" s="105">
        <v>7298825</v>
      </c>
      <c r="D427" s="48">
        <v>45070</v>
      </c>
      <c r="E427" s="39" t="s">
        <v>193</v>
      </c>
      <c r="F427" s="39" t="s">
        <v>38</v>
      </c>
      <c r="G427" s="45"/>
      <c r="H427" s="56">
        <v>45279</v>
      </c>
    </row>
    <row r="428" spans="1:8" x14ac:dyDescent="0.25">
      <c r="A428" s="121" t="s">
        <v>1794</v>
      </c>
      <c r="B428" s="86">
        <v>6</v>
      </c>
      <c r="C428" s="105">
        <v>7294359</v>
      </c>
      <c r="D428" s="48">
        <v>44650</v>
      </c>
      <c r="E428" s="39" t="s">
        <v>193</v>
      </c>
      <c r="F428" s="39" t="s">
        <v>38</v>
      </c>
      <c r="G428" s="45"/>
      <c r="H428" s="56">
        <v>45002</v>
      </c>
    </row>
    <row r="429" spans="1:8" x14ac:dyDescent="0.25">
      <c r="A429" s="121" t="s">
        <v>2200</v>
      </c>
      <c r="B429" s="86">
        <v>90</v>
      </c>
      <c r="C429" s="105">
        <v>7308841</v>
      </c>
      <c r="D429" s="48">
        <v>44834</v>
      </c>
      <c r="E429" s="39" t="s">
        <v>193</v>
      </c>
      <c r="F429" s="39" t="s">
        <v>38</v>
      </c>
      <c r="G429" s="45"/>
      <c r="H429" s="56">
        <v>45359</v>
      </c>
    </row>
    <row r="430" spans="1:8" x14ac:dyDescent="0.25">
      <c r="A430" s="121" t="s">
        <v>1376</v>
      </c>
      <c r="B430" s="86">
        <v>37</v>
      </c>
      <c r="C430" s="105">
        <v>124118</v>
      </c>
      <c r="D430" s="48">
        <v>44973</v>
      </c>
      <c r="E430" s="39" t="s">
        <v>0</v>
      </c>
      <c r="F430" s="39" t="s">
        <v>205</v>
      </c>
      <c r="G430" s="45" t="s">
        <v>1457</v>
      </c>
      <c r="H430" s="56">
        <v>44973</v>
      </c>
    </row>
    <row r="431" spans="1:8" x14ac:dyDescent="0.25">
      <c r="A431" s="121" t="s">
        <v>921</v>
      </c>
      <c r="B431" s="86">
        <v>105.5</v>
      </c>
      <c r="C431" s="105">
        <v>121495</v>
      </c>
      <c r="D431" s="48">
        <v>44602</v>
      </c>
      <c r="E431" s="39" t="s">
        <v>0</v>
      </c>
      <c r="F431" s="39" t="s">
        <v>205</v>
      </c>
      <c r="G431" s="45" t="s">
        <v>964</v>
      </c>
      <c r="H431" s="56">
        <v>44606</v>
      </c>
    </row>
    <row r="432" spans="1:8" x14ac:dyDescent="0.25">
      <c r="A432" s="121" t="s">
        <v>556</v>
      </c>
      <c r="B432" s="86">
        <v>6</v>
      </c>
      <c r="C432" s="105">
        <v>7238031</v>
      </c>
      <c r="D432" s="48">
        <v>43859</v>
      </c>
      <c r="E432" s="39" t="s">
        <v>193</v>
      </c>
      <c r="F432" s="39" t="s">
        <v>38</v>
      </c>
      <c r="G432" s="45"/>
      <c r="H432" s="56">
        <v>44392</v>
      </c>
    </row>
    <row r="433" spans="1:8" x14ac:dyDescent="0.25">
      <c r="A433" s="121" t="s">
        <v>1886</v>
      </c>
      <c r="B433" s="86">
        <v>6</v>
      </c>
      <c r="C433" s="105">
        <v>7298854</v>
      </c>
      <c r="D433" s="48">
        <v>45071</v>
      </c>
      <c r="E433" s="39" t="s">
        <v>193</v>
      </c>
      <c r="F433" s="39" t="s">
        <v>38</v>
      </c>
      <c r="G433" s="45"/>
      <c r="H433" s="56">
        <v>45279</v>
      </c>
    </row>
    <row r="434" spans="1:8" x14ac:dyDescent="0.25">
      <c r="A434" s="121" t="s">
        <v>674</v>
      </c>
      <c r="B434" s="86">
        <v>250</v>
      </c>
      <c r="C434" s="105">
        <v>7247797</v>
      </c>
      <c r="D434" s="48">
        <v>43992</v>
      </c>
      <c r="E434" s="39" t="s">
        <v>193</v>
      </c>
      <c r="F434" s="39" t="s">
        <v>38</v>
      </c>
      <c r="G434" s="45"/>
      <c r="H434" s="56">
        <v>44400</v>
      </c>
    </row>
    <row r="435" spans="1:8" x14ac:dyDescent="0.25">
      <c r="A435" s="121" t="s">
        <v>421</v>
      </c>
      <c r="B435" s="86">
        <v>100</v>
      </c>
      <c r="C435" s="105">
        <v>119076</v>
      </c>
      <c r="D435" s="48">
        <v>44245</v>
      </c>
      <c r="E435" s="39" t="s">
        <v>0</v>
      </c>
      <c r="F435" s="39" t="s">
        <v>205</v>
      </c>
      <c r="G435" s="45" t="s">
        <v>422</v>
      </c>
      <c r="H435" s="56">
        <v>44244</v>
      </c>
    </row>
    <row r="436" spans="1:8" x14ac:dyDescent="0.25">
      <c r="A436" s="121" t="s">
        <v>1305</v>
      </c>
      <c r="B436" s="86">
        <v>6</v>
      </c>
      <c r="C436" s="105">
        <v>7276637</v>
      </c>
      <c r="D436" s="48">
        <v>44406</v>
      </c>
      <c r="E436" s="39" t="s">
        <v>193</v>
      </c>
      <c r="F436" s="39" t="s">
        <v>38</v>
      </c>
      <c r="G436" s="45"/>
      <c r="H436" s="56">
        <v>44907</v>
      </c>
    </row>
    <row r="437" spans="1:8" x14ac:dyDescent="0.25">
      <c r="A437" s="121" t="s">
        <v>1369</v>
      </c>
      <c r="B437" s="86">
        <v>60</v>
      </c>
      <c r="C437" s="105">
        <v>123602</v>
      </c>
      <c r="D437" s="48">
        <v>44973</v>
      </c>
      <c r="E437" s="39" t="s">
        <v>0</v>
      </c>
      <c r="F437" s="39" t="s">
        <v>205</v>
      </c>
      <c r="G437" s="45" t="s">
        <v>1433</v>
      </c>
      <c r="H437" s="56">
        <v>44973</v>
      </c>
    </row>
    <row r="438" spans="1:8" x14ac:dyDescent="0.25">
      <c r="A438" s="121" t="s">
        <v>1664</v>
      </c>
      <c r="B438" s="86">
        <v>6</v>
      </c>
      <c r="C438" s="105">
        <v>7285943</v>
      </c>
      <c r="D438" s="48">
        <v>44529</v>
      </c>
      <c r="E438" s="39" t="s">
        <v>193</v>
      </c>
      <c r="F438" s="39" t="s">
        <v>38</v>
      </c>
      <c r="G438" s="45"/>
      <c r="H438" s="56">
        <v>44998</v>
      </c>
    </row>
    <row r="439" spans="1:8" x14ac:dyDescent="0.25">
      <c r="A439" s="121" t="s">
        <v>582</v>
      </c>
      <c r="B439" s="86">
        <v>30</v>
      </c>
      <c r="C439" s="105">
        <v>7240049</v>
      </c>
      <c r="D439" s="48">
        <v>43886</v>
      </c>
      <c r="E439" s="39" t="s">
        <v>193</v>
      </c>
      <c r="F439" s="39" t="s">
        <v>38</v>
      </c>
      <c r="G439" s="45"/>
      <c r="H439" s="56">
        <v>44397</v>
      </c>
    </row>
    <row r="440" spans="1:8" x14ac:dyDescent="0.25">
      <c r="A440" s="121" t="s">
        <v>1394</v>
      </c>
      <c r="B440" s="86">
        <v>40</v>
      </c>
      <c r="C440" s="105">
        <v>125086</v>
      </c>
      <c r="D440" s="48">
        <v>44973</v>
      </c>
      <c r="E440" s="39" t="s">
        <v>0</v>
      </c>
      <c r="F440" s="39" t="s">
        <v>205</v>
      </c>
      <c r="G440" s="45" t="s">
        <v>1478</v>
      </c>
      <c r="H440" s="56">
        <v>44973</v>
      </c>
    </row>
    <row r="441" spans="1:8" x14ac:dyDescent="0.25">
      <c r="A441" s="18" t="s">
        <v>2246</v>
      </c>
      <c r="B441" s="10">
        <v>6</v>
      </c>
      <c r="C441" s="42">
        <v>7310898</v>
      </c>
      <c r="D441" s="36">
        <v>44865</v>
      </c>
      <c r="E441" s="39" t="s">
        <v>193</v>
      </c>
      <c r="F441" s="39" t="s">
        <v>38</v>
      </c>
      <c r="H441" s="40">
        <v>45363</v>
      </c>
    </row>
    <row r="442" spans="1:8" x14ac:dyDescent="0.25">
      <c r="A442" s="121" t="s">
        <v>449</v>
      </c>
      <c r="B442" s="86">
        <v>60</v>
      </c>
      <c r="C442" s="105">
        <v>7235989</v>
      </c>
      <c r="D442" s="48">
        <v>43822</v>
      </c>
      <c r="E442" s="39" t="s">
        <v>193</v>
      </c>
      <c r="F442" s="39" t="s">
        <v>38</v>
      </c>
      <c r="G442" s="45"/>
      <c r="H442" s="56">
        <v>44341</v>
      </c>
    </row>
    <row r="443" spans="1:8" x14ac:dyDescent="0.25">
      <c r="A443" s="121" t="s">
        <v>1598</v>
      </c>
      <c r="B443" s="86">
        <v>20</v>
      </c>
      <c r="C443" s="105">
        <v>7281644</v>
      </c>
      <c r="D443" s="48">
        <v>44477</v>
      </c>
      <c r="E443" s="39" t="s">
        <v>193</v>
      </c>
      <c r="F443" s="39" t="s">
        <v>38</v>
      </c>
      <c r="G443" s="45"/>
      <c r="H443" s="56">
        <v>44998</v>
      </c>
    </row>
    <row r="444" spans="1:8" x14ac:dyDescent="0.25">
      <c r="A444" s="121" t="s">
        <v>2456</v>
      </c>
      <c r="B444" s="86">
        <v>37</v>
      </c>
      <c r="C444" s="105">
        <v>32688</v>
      </c>
      <c r="D444" s="48">
        <v>45358</v>
      </c>
      <c r="E444" s="39" t="s">
        <v>100</v>
      </c>
      <c r="F444" s="39" t="s">
        <v>2447</v>
      </c>
      <c r="G444" s="45" t="s">
        <v>2447</v>
      </c>
      <c r="H444" s="56">
        <v>45369</v>
      </c>
    </row>
    <row r="445" spans="1:8" x14ac:dyDescent="0.25">
      <c r="A445" s="121" t="s">
        <v>1662</v>
      </c>
      <c r="B445" s="86">
        <v>6</v>
      </c>
      <c r="C445" s="105">
        <v>7285932</v>
      </c>
      <c r="D445" s="48">
        <v>44529</v>
      </c>
      <c r="E445" s="39" t="s">
        <v>193</v>
      </c>
      <c r="F445" s="39" t="s">
        <v>38</v>
      </c>
      <c r="G445" s="45"/>
      <c r="H445" s="56">
        <v>44998</v>
      </c>
    </row>
    <row r="446" spans="1:8" x14ac:dyDescent="0.25">
      <c r="A446" s="121" t="s">
        <v>731</v>
      </c>
      <c r="B446" s="86">
        <v>6</v>
      </c>
      <c r="C446" s="105">
        <v>7251104</v>
      </c>
      <c r="D446" s="48">
        <v>44042</v>
      </c>
      <c r="E446" s="39" t="s">
        <v>193</v>
      </c>
      <c r="F446" s="39" t="s">
        <v>38</v>
      </c>
      <c r="G446" s="45"/>
      <c r="H446" s="56">
        <v>44414</v>
      </c>
    </row>
    <row r="447" spans="1:8" x14ac:dyDescent="0.25">
      <c r="A447" s="121" t="s">
        <v>1406</v>
      </c>
      <c r="B447" s="86">
        <v>300</v>
      </c>
      <c r="C447" s="105">
        <v>126217</v>
      </c>
      <c r="D447" s="48">
        <v>44973</v>
      </c>
      <c r="E447" s="39" t="s">
        <v>0</v>
      </c>
      <c r="F447" s="39" t="s">
        <v>205</v>
      </c>
      <c r="G447" s="45" t="s">
        <v>1490</v>
      </c>
      <c r="H447" s="56">
        <v>44973</v>
      </c>
    </row>
    <row r="448" spans="1:8" x14ac:dyDescent="0.25">
      <c r="A448" s="121" t="s">
        <v>600</v>
      </c>
      <c r="B448" s="86">
        <v>6</v>
      </c>
      <c r="C448" s="105">
        <v>7240270</v>
      </c>
      <c r="D448" s="48">
        <v>43886</v>
      </c>
      <c r="E448" s="39" t="s">
        <v>193</v>
      </c>
      <c r="F448" s="39" t="s">
        <v>38</v>
      </c>
      <c r="G448" s="45"/>
      <c r="H448" s="56">
        <v>44397</v>
      </c>
    </row>
    <row r="449" spans="1:8" x14ac:dyDescent="0.25">
      <c r="A449" s="121" t="s">
        <v>2172</v>
      </c>
      <c r="B449" s="86">
        <v>6</v>
      </c>
      <c r="C449" s="105">
        <v>7308670</v>
      </c>
      <c r="D449" s="48">
        <v>44834</v>
      </c>
      <c r="E449" s="39" t="s">
        <v>193</v>
      </c>
      <c r="F449" s="39" t="s">
        <v>38</v>
      </c>
      <c r="G449" s="45"/>
      <c r="H449" s="56">
        <v>45359</v>
      </c>
    </row>
    <row r="450" spans="1:8" x14ac:dyDescent="0.25">
      <c r="A450" s="121" t="s">
        <v>1671</v>
      </c>
      <c r="B450" s="86">
        <v>6</v>
      </c>
      <c r="C450" s="105">
        <v>7285982</v>
      </c>
      <c r="D450" s="48">
        <v>44529</v>
      </c>
      <c r="E450" s="39" t="s">
        <v>193</v>
      </c>
      <c r="F450" s="39" t="s">
        <v>38</v>
      </c>
      <c r="G450" s="45"/>
      <c r="H450" s="56">
        <v>44998</v>
      </c>
    </row>
    <row r="451" spans="1:8" x14ac:dyDescent="0.25">
      <c r="A451" s="121" t="s">
        <v>781</v>
      </c>
      <c r="B451" s="86">
        <v>6</v>
      </c>
      <c r="C451" s="105">
        <v>7254811</v>
      </c>
      <c r="D451" s="48">
        <v>44102</v>
      </c>
      <c r="E451" s="39" t="s">
        <v>193</v>
      </c>
      <c r="F451" s="39" t="s">
        <v>38</v>
      </c>
      <c r="G451" s="45"/>
      <c r="H451" s="56">
        <v>44476</v>
      </c>
    </row>
    <row r="452" spans="1:8" x14ac:dyDescent="0.25">
      <c r="A452" s="121" t="s">
        <v>673</v>
      </c>
      <c r="B452" s="86">
        <v>1418.42</v>
      </c>
      <c r="C452" s="105">
        <v>7247122</v>
      </c>
      <c r="D452" s="48">
        <v>43984</v>
      </c>
      <c r="E452" s="39" t="s">
        <v>193</v>
      </c>
      <c r="F452" s="39" t="s">
        <v>38</v>
      </c>
      <c r="G452" s="45"/>
      <c r="H452" s="56">
        <v>44400</v>
      </c>
    </row>
    <row r="453" spans="1:8" x14ac:dyDescent="0.25">
      <c r="A453" s="121" t="s">
        <v>1561</v>
      </c>
      <c r="B453" s="86">
        <v>6</v>
      </c>
      <c r="C453" s="105">
        <v>7278982</v>
      </c>
      <c r="D453" s="48">
        <v>44435</v>
      </c>
      <c r="E453" s="39" t="s">
        <v>193</v>
      </c>
      <c r="F453" s="39" t="s">
        <v>38</v>
      </c>
      <c r="G453" s="45"/>
      <c r="H453" s="56">
        <v>44998</v>
      </c>
    </row>
    <row r="454" spans="1:8" x14ac:dyDescent="0.25">
      <c r="A454" s="121" t="s">
        <v>1549</v>
      </c>
      <c r="B454" s="86">
        <v>6</v>
      </c>
      <c r="C454" s="105">
        <v>7278918</v>
      </c>
      <c r="D454" s="48">
        <v>44435</v>
      </c>
      <c r="E454" s="39" t="s">
        <v>193</v>
      </c>
      <c r="F454" s="39" t="s">
        <v>38</v>
      </c>
      <c r="G454" s="45"/>
      <c r="H454" s="56">
        <v>44998</v>
      </c>
    </row>
    <row r="455" spans="1:8" x14ac:dyDescent="0.25">
      <c r="A455" s="121" t="s">
        <v>1549</v>
      </c>
      <c r="B455" s="86">
        <v>6</v>
      </c>
      <c r="C455" s="105">
        <v>7285986</v>
      </c>
      <c r="D455" s="48">
        <v>44529</v>
      </c>
      <c r="E455" s="39" t="s">
        <v>193</v>
      </c>
      <c r="F455" s="39" t="s">
        <v>38</v>
      </c>
      <c r="G455" s="45"/>
      <c r="H455" s="56">
        <v>44998</v>
      </c>
    </row>
    <row r="456" spans="1:8" x14ac:dyDescent="0.25">
      <c r="A456" s="121" t="s">
        <v>1549</v>
      </c>
      <c r="B456" s="86">
        <v>6</v>
      </c>
      <c r="C456" s="105">
        <v>7290225</v>
      </c>
      <c r="D456" s="48">
        <v>44588</v>
      </c>
      <c r="E456" s="39" t="s">
        <v>193</v>
      </c>
      <c r="F456" s="39" t="s">
        <v>38</v>
      </c>
      <c r="G456" s="45"/>
      <c r="H456" s="56">
        <v>45001</v>
      </c>
    </row>
    <row r="457" spans="1:8" x14ac:dyDescent="0.25">
      <c r="A457" s="121" t="s">
        <v>275</v>
      </c>
      <c r="B457" s="86">
        <v>6</v>
      </c>
      <c r="C457" s="105">
        <v>7237983</v>
      </c>
      <c r="D457" s="48">
        <v>43859</v>
      </c>
      <c r="E457" s="39" t="s">
        <v>193</v>
      </c>
      <c r="F457" s="39" t="s">
        <v>38</v>
      </c>
      <c r="G457" s="45"/>
      <c r="H457" s="56">
        <v>44392</v>
      </c>
    </row>
    <row r="458" spans="1:8" x14ac:dyDescent="0.25">
      <c r="A458" s="121" t="s">
        <v>1802</v>
      </c>
      <c r="B458" s="86">
        <v>6</v>
      </c>
      <c r="C458" s="105">
        <v>7294396</v>
      </c>
      <c r="D458" s="48">
        <v>44650</v>
      </c>
      <c r="E458" s="39" t="s">
        <v>193</v>
      </c>
      <c r="F458" s="39" t="s">
        <v>38</v>
      </c>
      <c r="G458" s="45"/>
      <c r="H458" s="56">
        <v>45002</v>
      </c>
    </row>
    <row r="459" spans="1:8" x14ac:dyDescent="0.25">
      <c r="A459" s="121" t="s">
        <v>1125</v>
      </c>
      <c r="B459" s="86">
        <v>6</v>
      </c>
      <c r="C459" s="105">
        <v>7267762</v>
      </c>
      <c r="D459" s="48">
        <v>44284</v>
      </c>
      <c r="E459" s="39" t="s">
        <v>193</v>
      </c>
      <c r="F459" s="39" t="s">
        <v>38</v>
      </c>
      <c r="G459" s="45"/>
      <c r="H459" s="56">
        <v>44683</v>
      </c>
    </row>
    <row r="460" spans="1:8" x14ac:dyDescent="0.25">
      <c r="A460" s="121" t="s">
        <v>1125</v>
      </c>
      <c r="B460" s="86">
        <v>6</v>
      </c>
      <c r="C460" s="105">
        <v>7270028</v>
      </c>
      <c r="D460" s="48">
        <v>44314</v>
      </c>
      <c r="E460" s="39" t="s">
        <v>193</v>
      </c>
      <c r="F460" s="39" t="s">
        <v>38</v>
      </c>
      <c r="G460" s="45"/>
      <c r="H460" s="56">
        <v>44685</v>
      </c>
    </row>
    <row r="461" spans="1:8" x14ac:dyDescent="0.25">
      <c r="A461" s="121" t="s">
        <v>448</v>
      </c>
      <c r="B461" s="86">
        <v>15</v>
      </c>
      <c r="C461" s="105">
        <v>7235962</v>
      </c>
      <c r="D461" s="48">
        <v>43822</v>
      </c>
      <c r="E461" s="39" t="s">
        <v>193</v>
      </c>
      <c r="F461" s="39" t="s">
        <v>38</v>
      </c>
      <c r="G461" s="45"/>
      <c r="H461" s="56">
        <v>44341</v>
      </c>
    </row>
    <row r="462" spans="1:8" x14ac:dyDescent="0.25">
      <c r="A462" s="18" t="s">
        <v>2303</v>
      </c>
      <c r="B462" s="10">
        <v>6</v>
      </c>
      <c r="C462" s="42">
        <v>7313662</v>
      </c>
      <c r="D462" s="36">
        <v>44895</v>
      </c>
      <c r="E462" s="39" t="s">
        <v>193</v>
      </c>
      <c r="F462" s="39" t="s">
        <v>38</v>
      </c>
      <c r="H462" s="56">
        <v>45363</v>
      </c>
    </row>
    <row r="463" spans="1:8" x14ac:dyDescent="0.25">
      <c r="A463" s="18" t="s">
        <v>2303</v>
      </c>
      <c r="B463" s="10">
        <v>6</v>
      </c>
      <c r="C463" s="42">
        <v>7315905</v>
      </c>
      <c r="D463" s="36">
        <v>44925</v>
      </c>
      <c r="E463" s="39" t="s">
        <v>193</v>
      </c>
      <c r="F463" s="39" t="s">
        <v>38</v>
      </c>
      <c r="H463" s="40">
        <v>45363</v>
      </c>
    </row>
    <row r="464" spans="1:8" x14ac:dyDescent="0.25">
      <c r="A464" s="121" t="s">
        <v>2139</v>
      </c>
      <c r="B464" s="86">
        <v>6</v>
      </c>
      <c r="C464" s="105">
        <v>7306533</v>
      </c>
      <c r="D464" s="48">
        <v>44804</v>
      </c>
      <c r="E464" s="39" t="s">
        <v>193</v>
      </c>
      <c r="F464" s="39" t="s">
        <v>38</v>
      </c>
      <c r="G464" s="45"/>
      <c r="H464" s="56">
        <v>45358</v>
      </c>
    </row>
    <row r="465" spans="1:8" x14ac:dyDescent="0.25">
      <c r="A465" s="121" t="s">
        <v>1211</v>
      </c>
      <c r="B465" s="86">
        <v>15</v>
      </c>
      <c r="C465" s="105">
        <v>7272133</v>
      </c>
      <c r="D465" s="48">
        <v>44342</v>
      </c>
      <c r="E465" s="39" t="s">
        <v>193</v>
      </c>
      <c r="F465" s="39" t="s">
        <v>38</v>
      </c>
      <c r="G465" s="45"/>
      <c r="H465" s="56">
        <v>44826</v>
      </c>
    </row>
    <row r="466" spans="1:8" x14ac:dyDescent="0.25">
      <c r="A466" s="18" t="s">
        <v>2330</v>
      </c>
      <c r="B466" s="10">
        <v>15</v>
      </c>
      <c r="C466" s="42">
        <v>7315806</v>
      </c>
      <c r="D466" s="36">
        <v>44924</v>
      </c>
      <c r="E466" s="39" t="s">
        <v>193</v>
      </c>
      <c r="F466" s="39" t="s">
        <v>38</v>
      </c>
      <c r="H466" s="56">
        <v>45363</v>
      </c>
    </row>
    <row r="467" spans="1:8" x14ac:dyDescent="0.25">
      <c r="A467" s="121" t="s">
        <v>733</v>
      </c>
      <c r="B467" s="86">
        <v>6</v>
      </c>
      <c r="C467" s="105">
        <v>7251114</v>
      </c>
      <c r="D467" s="48">
        <v>44042</v>
      </c>
      <c r="E467" s="39" t="s">
        <v>193</v>
      </c>
      <c r="F467" s="39" t="s">
        <v>38</v>
      </c>
      <c r="G467" s="45"/>
      <c r="H467" s="56">
        <v>44414</v>
      </c>
    </row>
    <row r="468" spans="1:8" x14ac:dyDescent="0.25">
      <c r="A468" s="121" t="s">
        <v>733</v>
      </c>
      <c r="B468" s="86">
        <v>6</v>
      </c>
      <c r="C468" s="105">
        <v>7253078</v>
      </c>
      <c r="D468" s="48">
        <v>44074</v>
      </c>
      <c r="E468" s="39" t="s">
        <v>193</v>
      </c>
      <c r="F468" s="39" t="s">
        <v>38</v>
      </c>
      <c r="G468" s="45"/>
      <c r="H468" s="56">
        <v>44442</v>
      </c>
    </row>
    <row r="469" spans="1:8" x14ac:dyDescent="0.25">
      <c r="A469" s="18" t="s">
        <v>2380</v>
      </c>
      <c r="B469" s="10">
        <v>6</v>
      </c>
      <c r="C469" s="42">
        <v>7317891</v>
      </c>
      <c r="D469" s="36">
        <v>44957</v>
      </c>
      <c r="E469" s="39" t="s">
        <v>193</v>
      </c>
      <c r="F469" s="39" t="s">
        <v>38</v>
      </c>
      <c r="H469" s="40">
        <v>45363</v>
      </c>
    </row>
    <row r="470" spans="1:8" x14ac:dyDescent="0.25">
      <c r="A470" s="121" t="s">
        <v>1520</v>
      </c>
      <c r="B470" s="86">
        <v>15</v>
      </c>
      <c r="C470" s="105">
        <v>7278666</v>
      </c>
      <c r="D470" s="48">
        <v>44435</v>
      </c>
      <c r="E470" s="39" t="s">
        <v>193</v>
      </c>
      <c r="F470" s="39" t="s">
        <v>38</v>
      </c>
      <c r="G470" s="45"/>
      <c r="H470" s="56">
        <v>44998</v>
      </c>
    </row>
    <row r="471" spans="1:8" x14ac:dyDescent="0.25">
      <c r="A471" s="121" t="s">
        <v>1540</v>
      </c>
      <c r="B471" s="86">
        <v>6</v>
      </c>
      <c r="C471" s="105">
        <v>7278880</v>
      </c>
      <c r="D471" s="48">
        <v>44435</v>
      </c>
      <c r="E471" s="39" t="s">
        <v>193</v>
      </c>
      <c r="F471" s="39" t="s">
        <v>38</v>
      </c>
      <c r="G471" s="45"/>
      <c r="H471" s="56">
        <v>44998</v>
      </c>
    </row>
    <row r="472" spans="1:8" x14ac:dyDescent="0.25">
      <c r="A472" s="121" t="s">
        <v>678</v>
      </c>
      <c r="B472" s="86">
        <v>6</v>
      </c>
      <c r="C472" s="105">
        <v>7248628</v>
      </c>
      <c r="D472" s="48">
        <v>44007</v>
      </c>
      <c r="E472" s="39" t="s">
        <v>193</v>
      </c>
      <c r="F472" s="39" t="s">
        <v>38</v>
      </c>
      <c r="G472" s="45"/>
      <c r="H472" s="56">
        <v>44400</v>
      </c>
    </row>
    <row r="473" spans="1:8" x14ac:dyDescent="0.25">
      <c r="A473" s="18" t="s">
        <v>2236</v>
      </c>
      <c r="B473" s="10">
        <v>6</v>
      </c>
      <c r="C473" s="42">
        <v>7310850</v>
      </c>
      <c r="D473" s="36">
        <v>44865</v>
      </c>
      <c r="E473" s="39" t="s">
        <v>193</v>
      </c>
      <c r="F473" s="39" t="s">
        <v>38</v>
      </c>
      <c r="H473" s="56">
        <v>45363</v>
      </c>
    </row>
    <row r="474" spans="1:8" x14ac:dyDescent="0.25">
      <c r="A474" s="18" t="s">
        <v>2236</v>
      </c>
      <c r="B474" s="10">
        <v>6</v>
      </c>
      <c r="C474" s="42">
        <v>7310851</v>
      </c>
      <c r="D474" s="36">
        <v>44865</v>
      </c>
      <c r="E474" s="39" t="s">
        <v>193</v>
      </c>
      <c r="F474" s="39" t="s">
        <v>38</v>
      </c>
      <c r="H474" s="56">
        <v>45363</v>
      </c>
    </row>
    <row r="475" spans="1:8" x14ac:dyDescent="0.25">
      <c r="A475" s="121" t="s">
        <v>375</v>
      </c>
      <c r="B475" s="86">
        <v>30.75</v>
      </c>
      <c r="C475" s="105">
        <v>116627</v>
      </c>
      <c r="D475" s="48">
        <v>44245</v>
      </c>
      <c r="E475" s="39" t="s">
        <v>0</v>
      </c>
      <c r="F475" s="39" t="s">
        <v>205</v>
      </c>
      <c r="G475" s="45" t="s">
        <v>376</v>
      </c>
      <c r="H475" s="56">
        <v>44244</v>
      </c>
    </row>
    <row r="476" spans="1:8" x14ac:dyDescent="0.25">
      <c r="A476" s="121" t="s">
        <v>1299</v>
      </c>
      <c r="B476" s="86">
        <v>15</v>
      </c>
      <c r="C476" s="105">
        <v>7276587</v>
      </c>
      <c r="D476" s="48">
        <v>44406</v>
      </c>
      <c r="E476" s="39" t="s">
        <v>193</v>
      </c>
      <c r="F476" s="39" t="s">
        <v>38</v>
      </c>
      <c r="G476" s="45"/>
      <c r="H476" s="56">
        <v>44907</v>
      </c>
    </row>
    <row r="477" spans="1:8" x14ac:dyDescent="0.25">
      <c r="A477" s="121" t="s">
        <v>2183</v>
      </c>
      <c r="B477" s="86">
        <v>6</v>
      </c>
      <c r="C477" s="105">
        <v>7308714</v>
      </c>
      <c r="D477" s="48">
        <v>44834</v>
      </c>
      <c r="E477" s="39" t="s">
        <v>193</v>
      </c>
      <c r="F477" s="39" t="s">
        <v>38</v>
      </c>
      <c r="G477" s="45"/>
      <c r="H477" s="56">
        <v>45359</v>
      </c>
    </row>
    <row r="478" spans="1:8" x14ac:dyDescent="0.25">
      <c r="A478" s="121" t="s">
        <v>785</v>
      </c>
      <c r="B478" s="86">
        <v>6</v>
      </c>
      <c r="C478" s="105">
        <v>7254822</v>
      </c>
      <c r="D478" s="48">
        <v>44102</v>
      </c>
      <c r="E478" s="39" t="s">
        <v>193</v>
      </c>
      <c r="F478" s="39" t="s">
        <v>38</v>
      </c>
      <c r="G478" s="45"/>
      <c r="H478" s="56">
        <v>44476</v>
      </c>
    </row>
    <row r="479" spans="1:8" x14ac:dyDescent="0.25">
      <c r="A479" s="121" t="s">
        <v>547</v>
      </c>
      <c r="B479" s="86">
        <v>15</v>
      </c>
      <c r="C479" s="105">
        <v>7238012</v>
      </c>
      <c r="D479" s="48">
        <v>43859</v>
      </c>
      <c r="E479" s="39" t="s">
        <v>193</v>
      </c>
      <c r="F479" s="39" t="s">
        <v>38</v>
      </c>
      <c r="G479" s="45"/>
      <c r="H479" s="56">
        <v>44392</v>
      </c>
    </row>
    <row r="480" spans="1:8" x14ac:dyDescent="0.25">
      <c r="A480" s="121" t="s">
        <v>604</v>
      </c>
      <c r="B480" s="86">
        <v>6</v>
      </c>
      <c r="C480" s="105">
        <v>7240416</v>
      </c>
      <c r="D480" s="48">
        <v>43887</v>
      </c>
      <c r="E480" s="39" t="s">
        <v>193</v>
      </c>
      <c r="F480" s="39" t="s">
        <v>38</v>
      </c>
      <c r="G480" s="45"/>
      <c r="H480" s="56">
        <v>44397</v>
      </c>
    </row>
    <row r="481" spans="1:8" x14ac:dyDescent="0.25">
      <c r="A481" s="121" t="s">
        <v>936</v>
      </c>
      <c r="B481" s="86">
        <v>10.09</v>
      </c>
      <c r="C481" s="105">
        <v>122709</v>
      </c>
      <c r="D481" s="48">
        <v>44602</v>
      </c>
      <c r="E481" s="39" t="s">
        <v>0</v>
      </c>
      <c r="F481" s="39" t="s">
        <v>205</v>
      </c>
      <c r="G481" s="45" t="s">
        <v>979</v>
      </c>
      <c r="H481" s="56">
        <v>44606</v>
      </c>
    </row>
    <row r="482" spans="1:8" x14ac:dyDescent="0.25">
      <c r="A482" s="121" t="s">
        <v>1225</v>
      </c>
      <c r="B482" s="86">
        <v>6</v>
      </c>
      <c r="C482" s="105">
        <v>7272255</v>
      </c>
      <c r="D482" s="48">
        <v>44342</v>
      </c>
      <c r="E482" s="39" t="s">
        <v>193</v>
      </c>
      <c r="F482" s="39" t="s">
        <v>38</v>
      </c>
      <c r="G482" s="45"/>
      <c r="H482" s="56">
        <v>44826</v>
      </c>
    </row>
    <row r="483" spans="1:8" x14ac:dyDescent="0.25">
      <c r="A483" s="121" t="s">
        <v>1912</v>
      </c>
      <c r="B483" s="86">
        <v>15</v>
      </c>
      <c r="C483" s="105">
        <v>7299001</v>
      </c>
      <c r="D483" s="48">
        <v>45071</v>
      </c>
      <c r="E483" s="39" t="s">
        <v>193</v>
      </c>
      <c r="F483" s="39" t="s">
        <v>38</v>
      </c>
      <c r="G483" s="45"/>
      <c r="H483" s="56">
        <v>45279</v>
      </c>
    </row>
    <row r="484" spans="1:8" x14ac:dyDescent="0.25">
      <c r="A484" s="121" t="s">
        <v>714</v>
      </c>
      <c r="B484" s="86">
        <v>6</v>
      </c>
      <c r="C484" s="105">
        <v>7250986</v>
      </c>
      <c r="D484" s="48">
        <v>44042</v>
      </c>
      <c r="E484" s="39" t="s">
        <v>193</v>
      </c>
      <c r="F484" s="39" t="s">
        <v>38</v>
      </c>
      <c r="G484" s="45"/>
      <c r="H484" s="56">
        <v>44414</v>
      </c>
    </row>
    <row r="485" spans="1:8" x14ac:dyDescent="0.25">
      <c r="A485" s="121" t="s">
        <v>1238</v>
      </c>
      <c r="B485" s="86">
        <v>6</v>
      </c>
      <c r="C485" s="105">
        <v>7274360</v>
      </c>
      <c r="D485" s="48">
        <v>44375</v>
      </c>
      <c r="E485" s="39" t="s">
        <v>193</v>
      </c>
      <c r="F485" s="39" t="s">
        <v>38</v>
      </c>
      <c r="G485" s="45"/>
      <c r="H485" s="56">
        <v>44830</v>
      </c>
    </row>
    <row r="486" spans="1:8" x14ac:dyDescent="0.25">
      <c r="A486" s="121" t="s">
        <v>2503</v>
      </c>
      <c r="B486" s="86">
        <v>6</v>
      </c>
      <c r="C486" s="105">
        <v>7322613</v>
      </c>
      <c r="D486" s="48">
        <v>45015</v>
      </c>
      <c r="E486" s="39" t="s">
        <v>193</v>
      </c>
      <c r="F486" s="39" t="s">
        <v>38</v>
      </c>
      <c r="G486" s="45"/>
      <c r="H486" s="56">
        <v>45415</v>
      </c>
    </row>
    <row r="487" spans="1:8" x14ac:dyDescent="0.25">
      <c r="A487" s="121" t="s">
        <v>692</v>
      </c>
      <c r="B487" s="86">
        <v>6</v>
      </c>
      <c r="C487" s="105">
        <v>7248742</v>
      </c>
      <c r="D487" s="48">
        <v>44007</v>
      </c>
      <c r="E487" s="39" t="s">
        <v>193</v>
      </c>
      <c r="F487" s="39" t="s">
        <v>38</v>
      </c>
      <c r="G487" s="45"/>
      <c r="H487" s="56">
        <v>44400</v>
      </c>
    </row>
    <row r="488" spans="1:8" x14ac:dyDescent="0.25">
      <c r="A488" s="121" t="s">
        <v>1843</v>
      </c>
      <c r="B488" s="86">
        <v>26.69</v>
      </c>
      <c r="C488" s="105">
        <v>7296102</v>
      </c>
      <c r="D488" s="48">
        <v>45041</v>
      </c>
      <c r="E488" s="39" t="s">
        <v>193</v>
      </c>
      <c r="F488" s="39" t="s">
        <v>38</v>
      </c>
      <c r="G488" s="45"/>
      <c r="H488" s="56">
        <v>45279</v>
      </c>
    </row>
    <row r="489" spans="1:8" x14ac:dyDescent="0.25">
      <c r="A489" s="121" t="s">
        <v>758</v>
      </c>
      <c r="B489" s="86">
        <v>6</v>
      </c>
      <c r="C489" s="105">
        <v>7253068</v>
      </c>
      <c r="D489" s="48">
        <v>44074</v>
      </c>
      <c r="E489" s="39" t="s">
        <v>193</v>
      </c>
      <c r="F489" s="39" t="s">
        <v>38</v>
      </c>
      <c r="G489" s="45"/>
      <c r="H489" s="56">
        <v>44442</v>
      </c>
    </row>
    <row r="490" spans="1:8" x14ac:dyDescent="0.25">
      <c r="A490" s="121" t="s">
        <v>2003</v>
      </c>
      <c r="B490" s="86">
        <v>10</v>
      </c>
      <c r="C490" s="105">
        <v>130003</v>
      </c>
      <c r="D490" s="48">
        <v>45334</v>
      </c>
      <c r="E490" s="39" t="s">
        <v>0</v>
      </c>
      <c r="F490" s="39" t="s">
        <v>205</v>
      </c>
      <c r="G490" s="45" t="s">
        <v>1965</v>
      </c>
      <c r="H490" s="56">
        <v>45342</v>
      </c>
    </row>
    <row r="491" spans="1:8" x14ac:dyDescent="0.25">
      <c r="A491" s="18" t="s">
        <v>2222</v>
      </c>
      <c r="B491" s="10">
        <v>15</v>
      </c>
      <c r="C491" s="42">
        <v>7310711</v>
      </c>
      <c r="D491" s="36">
        <v>44865</v>
      </c>
      <c r="E491" s="39" t="s">
        <v>193</v>
      </c>
      <c r="F491" s="39" t="s">
        <v>38</v>
      </c>
      <c r="H491" s="40">
        <v>45363</v>
      </c>
    </row>
    <row r="492" spans="1:8" x14ac:dyDescent="0.25">
      <c r="A492" s="121" t="s">
        <v>1579</v>
      </c>
      <c r="B492" s="86">
        <v>15</v>
      </c>
      <c r="C492" s="105">
        <v>7280758</v>
      </c>
      <c r="D492" s="48">
        <v>44466</v>
      </c>
      <c r="E492" s="39" t="s">
        <v>193</v>
      </c>
      <c r="F492" s="39" t="s">
        <v>38</v>
      </c>
      <c r="G492" s="45"/>
      <c r="H492" s="56">
        <v>44998</v>
      </c>
    </row>
    <row r="493" spans="1:8" x14ac:dyDescent="0.25">
      <c r="A493" s="121" t="s">
        <v>2193</v>
      </c>
      <c r="B493" s="86">
        <v>6</v>
      </c>
      <c r="C493" s="105">
        <v>7308787</v>
      </c>
      <c r="D493" s="48">
        <v>44834</v>
      </c>
      <c r="E493" s="39" t="s">
        <v>193</v>
      </c>
      <c r="F493" s="39" t="s">
        <v>38</v>
      </c>
      <c r="G493" s="45"/>
      <c r="H493" s="56">
        <v>45359</v>
      </c>
    </row>
    <row r="494" spans="1:8" x14ac:dyDescent="0.25">
      <c r="A494" s="121" t="s">
        <v>2084</v>
      </c>
      <c r="B494" s="86">
        <v>15</v>
      </c>
      <c r="C494" s="105">
        <v>7301555</v>
      </c>
      <c r="D494" s="48">
        <v>44740</v>
      </c>
      <c r="E494" s="39" t="s">
        <v>193</v>
      </c>
      <c r="F494" s="39" t="s">
        <v>38</v>
      </c>
      <c r="G494" s="45"/>
      <c r="H494" s="56">
        <v>45356</v>
      </c>
    </row>
    <row r="495" spans="1:8" x14ac:dyDescent="0.25">
      <c r="A495" s="46" t="s">
        <v>85</v>
      </c>
      <c r="B495" s="50">
        <v>40</v>
      </c>
      <c r="C495" s="94"/>
      <c r="D495" s="69" t="s">
        <v>192</v>
      </c>
      <c r="E495" s="46" t="s">
        <v>0</v>
      </c>
      <c r="F495" s="46" t="s">
        <v>52</v>
      </c>
      <c r="G495" s="46" t="s">
        <v>86</v>
      </c>
      <c r="H495" s="55">
        <v>42425</v>
      </c>
    </row>
    <row r="496" spans="1:8" x14ac:dyDescent="0.25">
      <c r="A496" s="46" t="s">
        <v>85</v>
      </c>
      <c r="B496" s="50">
        <v>40</v>
      </c>
      <c r="C496" s="94"/>
      <c r="D496" s="69" t="s">
        <v>192</v>
      </c>
      <c r="E496" s="46" t="s">
        <v>0</v>
      </c>
      <c r="F496" s="46" t="s">
        <v>52</v>
      </c>
      <c r="G496" s="46" t="s">
        <v>84</v>
      </c>
      <c r="H496" s="55">
        <v>42425</v>
      </c>
    </row>
    <row r="497" spans="1:8" x14ac:dyDescent="0.25">
      <c r="A497" s="121" t="s">
        <v>983</v>
      </c>
      <c r="B497" s="86">
        <v>15.4</v>
      </c>
      <c r="C497" s="105">
        <v>40544</v>
      </c>
      <c r="D497" s="48">
        <v>44571</v>
      </c>
      <c r="E497" s="39" t="s">
        <v>188</v>
      </c>
      <c r="F497" s="39" t="s">
        <v>205</v>
      </c>
      <c r="G497" s="45" t="s">
        <v>987</v>
      </c>
      <c r="H497" s="56">
        <v>44571</v>
      </c>
    </row>
    <row r="498" spans="1:8" x14ac:dyDescent="0.25">
      <c r="A498" s="121" t="s">
        <v>983</v>
      </c>
      <c r="B498" s="86">
        <v>120.02</v>
      </c>
      <c r="C498" s="105">
        <v>127718</v>
      </c>
      <c r="D498" s="48">
        <v>45334</v>
      </c>
      <c r="E498" s="39" t="s">
        <v>0</v>
      </c>
      <c r="F498" s="39" t="s">
        <v>205</v>
      </c>
      <c r="G498" s="45" t="s">
        <v>1942</v>
      </c>
      <c r="H498" s="56">
        <v>45342</v>
      </c>
    </row>
    <row r="499" spans="1:8" x14ac:dyDescent="0.25">
      <c r="A499" s="121" t="s">
        <v>2118</v>
      </c>
      <c r="B499" s="86">
        <v>6</v>
      </c>
      <c r="C499" s="105">
        <v>7306451</v>
      </c>
      <c r="D499" s="48">
        <v>44804</v>
      </c>
      <c r="E499" s="39" t="s">
        <v>193</v>
      </c>
      <c r="F499" s="39" t="s">
        <v>38</v>
      </c>
      <c r="G499" s="45"/>
      <c r="H499" s="56">
        <v>45358</v>
      </c>
    </row>
    <row r="500" spans="1:8" x14ac:dyDescent="0.25">
      <c r="A500" s="18" t="s">
        <v>2118</v>
      </c>
      <c r="B500" s="10">
        <v>6</v>
      </c>
      <c r="C500" s="42">
        <v>7310853</v>
      </c>
      <c r="D500" s="36">
        <v>44865</v>
      </c>
      <c r="E500" s="39" t="s">
        <v>193</v>
      </c>
      <c r="F500" s="39" t="s">
        <v>38</v>
      </c>
      <c r="H500" s="40">
        <v>45363</v>
      </c>
    </row>
    <row r="501" spans="1:8" x14ac:dyDescent="0.25">
      <c r="A501" s="121" t="s">
        <v>236</v>
      </c>
      <c r="B501" s="86">
        <v>6</v>
      </c>
      <c r="C501" s="105">
        <v>7287994</v>
      </c>
      <c r="D501" s="48">
        <v>44551</v>
      </c>
      <c r="E501" s="39" t="s">
        <v>193</v>
      </c>
      <c r="F501" s="39" t="s">
        <v>38</v>
      </c>
      <c r="G501" s="45"/>
      <c r="H501" s="56">
        <v>44998</v>
      </c>
    </row>
    <row r="502" spans="1:8" x14ac:dyDescent="0.25">
      <c r="A502" s="121" t="s">
        <v>236</v>
      </c>
      <c r="B502" s="86">
        <v>6</v>
      </c>
      <c r="C502" s="105">
        <v>7290218</v>
      </c>
      <c r="D502" s="48">
        <v>44588</v>
      </c>
      <c r="E502" s="39" t="s">
        <v>193</v>
      </c>
      <c r="F502" s="39" t="s">
        <v>38</v>
      </c>
      <c r="G502" s="45"/>
      <c r="H502" s="56">
        <v>45001</v>
      </c>
    </row>
    <row r="503" spans="1:8" x14ac:dyDescent="0.25">
      <c r="A503" s="18" t="s">
        <v>2256</v>
      </c>
      <c r="B503" s="10">
        <v>6</v>
      </c>
      <c r="C503" s="42">
        <v>7310932</v>
      </c>
      <c r="D503" s="36">
        <v>44865</v>
      </c>
      <c r="E503" s="39" t="s">
        <v>193</v>
      </c>
      <c r="F503" s="39" t="s">
        <v>38</v>
      </c>
      <c r="H503" s="56">
        <v>45363</v>
      </c>
    </row>
    <row r="504" spans="1:8" x14ac:dyDescent="0.25">
      <c r="A504" s="121" t="s">
        <v>695</v>
      </c>
      <c r="B504" s="86">
        <v>30</v>
      </c>
      <c r="C504" s="105">
        <v>7248788</v>
      </c>
      <c r="D504" s="48">
        <v>44007</v>
      </c>
      <c r="E504" s="39" t="s">
        <v>193</v>
      </c>
      <c r="F504" s="39" t="s">
        <v>38</v>
      </c>
      <c r="G504" s="45"/>
      <c r="H504" s="56">
        <v>44400</v>
      </c>
    </row>
    <row r="505" spans="1:8" x14ac:dyDescent="0.25">
      <c r="A505" s="121" t="s">
        <v>2069</v>
      </c>
      <c r="B505" s="86">
        <v>6</v>
      </c>
      <c r="C505" s="105">
        <v>7303928</v>
      </c>
      <c r="D505" s="48">
        <v>44770</v>
      </c>
      <c r="E505" s="39" t="s">
        <v>193</v>
      </c>
      <c r="F505" s="39" t="s">
        <v>38</v>
      </c>
      <c r="G505" s="45"/>
      <c r="H505" s="56">
        <v>45357</v>
      </c>
    </row>
    <row r="506" spans="1:8" x14ac:dyDescent="0.25">
      <c r="A506" s="121" t="s">
        <v>1687</v>
      </c>
      <c r="B506" s="86">
        <v>6</v>
      </c>
      <c r="C506" s="105">
        <v>7287961</v>
      </c>
      <c r="D506" s="48">
        <v>44551</v>
      </c>
      <c r="E506" s="39" t="s">
        <v>193</v>
      </c>
      <c r="F506" s="39" t="s">
        <v>38</v>
      </c>
      <c r="G506" s="45"/>
      <c r="H506" s="56">
        <v>44998</v>
      </c>
    </row>
    <row r="507" spans="1:8" x14ac:dyDescent="0.25">
      <c r="A507" s="121" t="s">
        <v>2461</v>
      </c>
      <c r="B507" s="86">
        <v>2.8</v>
      </c>
      <c r="C507" s="105">
        <v>32688</v>
      </c>
      <c r="D507" s="48">
        <v>45358</v>
      </c>
      <c r="E507" s="39" t="s">
        <v>100</v>
      </c>
      <c r="F507" s="39" t="s">
        <v>2452</v>
      </c>
      <c r="G507" s="45" t="s">
        <v>2452</v>
      </c>
      <c r="H507" s="56">
        <v>45369</v>
      </c>
    </row>
    <row r="508" spans="1:8" x14ac:dyDescent="0.25">
      <c r="A508" s="121" t="s">
        <v>866</v>
      </c>
      <c r="B508" s="86">
        <v>6</v>
      </c>
      <c r="C508" s="105">
        <v>7259761</v>
      </c>
      <c r="D508" s="48">
        <v>44165</v>
      </c>
      <c r="E508" s="39" t="s">
        <v>193</v>
      </c>
      <c r="F508" s="39" t="s">
        <v>38</v>
      </c>
      <c r="G508" s="45"/>
      <c r="H508" s="56">
        <v>44573</v>
      </c>
    </row>
    <row r="509" spans="1:8" x14ac:dyDescent="0.25">
      <c r="A509" s="121" t="s">
        <v>1879</v>
      </c>
      <c r="B509" s="86">
        <v>43.08</v>
      </c>
      <c r="C509" s="105">
        <v>7298559</v>
      </c>
      <c r="D509" s="48">
        <v>45069</v>
      </c>
      <c r="E509" s="39" t="s">
        <v>193</v>
      </c>
      <c r="F509" s="39" t="s">
        <v>38</v>
      </c>
      <c r="G509" s="45"/>
      <c r="H509" s="56">
        <v>45279</v>
      </c>
    </row>
    <row r="510" spans="1:8" x14ac:dyDescent="0.25">
      <c r="A510" s="121" t="s">
        <v>1577</v>
      </c>
      <c r="B510" s="86">
        <v>15</v>
      </c>
      <c r="C510" s="105">
        <v>7280724</v>
      </c>
      <c r="D510" s="48">
        <v>44466</v>
      </c>
      <c r="E510" s="39" t="s">
        <v>193</v>
      </c>
      <c r="F510" s="39" t="s">
        <v>38</v>
      </c>
      <c r="G510" s="45"/>
      <c r="H510" s="56">
        <v>44998</v>
      </c>
    </row>
    <row r="511" spans="1:8" x14ac:dyDescent="0.25">
      <c r="A511" s="121" t="s">
        <v>930</v>
      </c>
      <c r="B511" s="86">
        <v>98</v>
      </c>
      <c r="C511" s="105">
        <v>122221</v>
      </c>
      <c r="D511" s="48">
        <v>44602</v>
      </c>
      <c r="E511" s="39" t="s">
        <v>0</v>
      </c>
      <c r="F511" s="39" t="s">
        <v>205</v>
      </c>
      <c r="G511" s="45" t="s">
        <v>974</v>
      </c>
      <c r="H511" s="56">
        <v>44606</v>
      </c>
    </row>
    <row r="512" spans="1:8" x14ac:dyDescent="0.25">
      <c r="A512" s="121" t="s">
        <v>622</v>
      </c>
      <c r="B512" s="86">
        <v>6</v>
      </c>
      <c r="C512" s="105">
        <v>7242694</v>
      </c>
      <c r="D512" s="48">
        <v>43920</v>
      </c>
      <c r="E512" s="39" t="s">
        <v>193</v>
      </c>
      <c r="F512" s="39" t="s">
        <v>38</v>
      </c>
      <c r="G512" s="45"/>
      <c r="H512" s="56">
        <v>44397</v>
      </c>
    </row>
    <row r="513" spans="1:10" x14ac:dyDescent="0.25">
      <c r="A513" s="121" t="s">
        <v>1896</v>
      </c>
      <c r="B513" s="86">
        <v>6</v>
      </c>
      <c r="C513" s="105">
        <v>7298892</v>
      </c>
      <c r="D513" s="48">
        <v>45071</v>
      </c>
      <c r="E513" s="39" t="s">
        <v>193</v>
      </c>
      <c r="F513" s="39" t="s">
        <v>38</v>
      </c>
      <c r="G513" s="45"/>
      <c r="H513" s="56">
        <v>45279</v>
      </c>
    </row>
    <row r="514" spans="1:10" x14ac:dyDescent="0.25">
      <c r="A514" s="121" t="s">
        <v>1527</v>
      </c>
      <c r="B514" s="86">
        <v>15</v>
      </c>
      <c r="C514" s="105">
        <v>7278754</v>
      </c>
      <c r="D514" s="48">
        <v>44435</v>
      </c>
      <c r="E514" s="39" t="s">
        <v>193</v>
      </c>
      <c r="F514" s="39" t="s">
        <v>38</v>
      </c>
      <c r="G514" s="45"/>
      <c r="H514" s="56">
        <v>44998</v>
      </c>
    </row>
    <row r="515" spans="1:10" x14ac:dyDescent="0.25">
      <c r="A515" s="121" t="s">
        <v>1008</v>
      </c>
      <c r="B515" s="86">
        <v>6</v>
      </c>
      <c r="C515" s="105">
        <v>7261555</v>
      </c>
      <c r="D515" s="48">
        <v>44187</v>
      </c>
      <c r="E515" s="39" t="s">
        <v>193</v>
      </c>
      <c r="F515" s="39" t="s">
        <v>38</v>
      </c>
      <c r="G515" s="45"/>
      <c r="H515" s="56">
        <v>44672</v>
      </c>
    </row>
    <row r="516" spans="1:10" x14ac:dyDescent="0.25">
      <c r="A516" s="46" t="s">
        <v>60</v>
      </c>
      <c r="B516" s="50">
        <v>20</v>
      </c>
      <c r="C516" s="94"/>
      <c r="D516" s="69" t="s">
        <v>192</v>
      </c>
      <c r="E516" s="46" t="s">
        <v>0</v>
      </c>
      <c r="F516" s="46" t="s">
        <v>52</v>
      </c>
      <c r="G516" s="46" t="s">
        <v>59</v>
      </c>
      <c r="H516" s="55">
        <v>42425</v>
      </c>
    </row>
    <row r="517" spans="1:10" x14ac:dyDescent="0.25">
      <c r="A517" s="46" t="s">
        <v>60</v>
      </c>
      <c r="B517" s="50">
        <v>20</v>
      </c>
      <c r="C517" s="94"/>
      <c r="D517" s="69" t="s">
        <v>192</v>
      </c>
      <c r="E517" s="46" t="s">
        <v>0</v>
      </c>
      <c r="F517" s="46" t="s">
        <v>52</v>
      </c>
      <c r="G517" s="46" t="s">
        <v>59</v>
      </c>
      <c r="H517" s="55">
        <v>42425</v>
      </c>
    </row>
    <row r="518" spans="1:10" x14ac:dyDescent="0.25">
      <c r="A518" s="46" t="s">
        <v>63</v>
      </c>
      <c r="B518" s="50">
        <v>40</v>
      </c>
      <c r="C518" s="94"/>
      <c r="D518" s="69" t="s">
        <v>192</v>
      </c>
      <c r="E518" s="46" t="s">
        <v>0</v>
      </c>
      <c r="F518" s="46" t="s">
        <v>52</v>
      </c>
      <c r="G518" s="46" t="s">
        <v>59</v>
      </c>
      <c r="H518" s="55">
        <v>42425</v>
      </c>
    </row>
    <row r="519" spans="1:10" x14ac:dyDescent="0.25">
      <c r="A519" s="121" t="s">
        <v>982</v>
      </c>
      <c r="B519" s="86">
        <v>104.93</v>
      </c>
      <c r="C519" s="105">
        <v>40474</v>
      </c>
      <c r="D519" s="48">
        <v>44571</v>
      </c>
      <c r="E519" s="39" t="s">
        <v>188</v>
      </c>
      <c r="F519" s="39" t="s">
        <v>205</v>
      </c>
      <c r="G519" s="45" t="s">
        <v>986</v>
      </c>
      <c r="H519" s="56">
        <v>44571</v>
      </c>
    </row>
    <row r="520" spans="1:10" x14ac:dyDescent="0.25">
      <c r="A520" s="121" t="s">
        <v>343</v>
      </c>
      <c r="B520" s="86">
        <v>216</v>
      </c>
      <c r="C520" s="105">
        <v>115312</v>
      </c>
      <c r="D520" s="48">
        <v>44245</v>
      </c>
      <c r="E520" s="39" t="s">
        <v>0</v>
      </c>
      <c r="F520" s="39" t="s">
        <v>205</v>
      </c>
      <c r="G520" s="45" t="s">
        <v>344</v>
      </c>
      <c r="H520" s="56">
        <v>44244</v>
      </c>
    </row>
    <row r="521" spans="1:10" x14ac:dyDescent="0.25">
      <c r="A521" s="18" t="s">
        <v>2217</v>
      </c>
      <c r="B521" s="10">
        <v>30</v>
      </c>
      <c r="C521" s="42">
        <v>7310687</v>
      </c>
      <c r="D521" s="36">
        <v>44865</v>
      </c>
      <c r="E521" s="39" t="s">
        <v>193</v>
      </c>
      <c r="F521" s="39" t="s">
        <v>38</v>
      </c>
      <c r="H521" s="40">
        <v>45363</v>
      </c>
    </row>
    <row r="522" spans="1:10" x14ac:dyDescent="0.25">
      <c r="A522" s="121" t="s">
        <v>2482</v>
      </c>
      <c r="B522" s="86">
        <v>6</v>
      </c>
      <c r="C522" s="105">
        <v>7322505</v>
      </c>
      <c r="D522" s="48">
        <v>45015</v>
      </c>
      <c r="E522" s="39" t="s">
        <v>193</v>
      </c>
      <c r="F522" s="39" t="s">
        <v>38</v>
      </c>
      <c r="G522" s="45"/>
      <c r="H522" s="56">
        <v>45415</v>
      </c>
    </row>
    <row r="523" spans="1:10" x14ac:dyDescent="0.25">
      <c r="A523" s="121" t="s">
        <v>1206</v>
      </c>
      <c r="B523" s="86">
        <v>15</v>
      </c>
      <c r="C523" s="105">
        <v>7272108</v>
      </c>
      <c r="D523" s="48">
        <v>44342</v>
      </c>
      <c r="E523" s="39" t="s">
        <v>193</v>
      </c>
      <c r="F523" s="39" t="s">
        <v>38</v>
      </c>
      <c r="G523" s="45"/>
      <c r="H523" s="56">
        <v>44826</v>
      </c>
    </row>
    <row r="524" spans="1:10" x14ac:dyDescent="0.25">
      <c r="A524" s="121" t="s">
        <v>490</v>
      </c>
      <c r="B524" s="86">
        <v>6</v>
      </c>
      <c r="C524" s="105">
        <v>7233127</v>
      </c>
      <c r="D524" s="48">
        <v>43790</v>
      </c>
      <c r="E524" s="39" t="s">
        <v>193</v>
      </c>
      <c r="F524" s="39" t="s">
        <v>38</v>
      </c>
      <c r="G524" s="45"/>
      <c r="H524" s="56">
        <v>44341</v>
      </c>
    </row>
    <row r="525" spans="1:10" x14ac:dyDescent="0.25">
      <c r="A525" s="121" t="s">
        <v>1142</v>
      </c>
      <c r="B525" s="86">
        <v>828</v>
      </c>
      <c r="C525" s="105">
        <v>7268675</v>
      </c>
      <c r="D525" s="48">
        <v>44299</v>
      </c>
      <c r="E525" s="39" t="s">
        <v>193</v>
      </c>
      <c r="F525" s="39" t="s">
        <v>38</v>
      </c>
      <c r="G525" s="45"/>
      <c r="H525" s="56">
        <v>44685</v>
      </c>
    </row>
    <row r="526" spans="1:10" x14ac:dyDescent="0.25">
      <c r="A526" s="121" t="s">
        <v>2561</v>
      </c>
      <c r="B526" s="86">
        <v>183.8</v>
      </c>
      <c r="C526" s="105">
        <v>1234926</v>
      </c>
      <c r="D526" s="48">
        <v>45404</v>
      </c>
      <c r="E526" s="39" t="s">
        <v>100</v>
      </c>
      <c r="F526" s="39" t="s">
        <v>2562</v>
      </c>
      <c r="G526" s="45" t="s">
        <v>2563</v>
      </c>
      <c r="H526" s="56">
        <v>45432</v>
      </c>
    </row>
    <row r="527" spans="1:10" x14ac:dyDescent="0.25">
      <c r="A527" s="121" t="s">
        <v>2561</v>
      </c>
      <c r="B527" s="86">
        <v>3.33</v>
      </c>
      <c r="C527" s="105">
        <v>1234928</v>
      </c>
      <c r="D527" s="48">
        <v>45404</v>
      </c>
      <c r="E527" s="39" t="s">
        <v>100</v>
      </c>
      <c r="F527" s="39" t="s">
        <v>2562</v>
      </c>
      <c r="G527" s="45" t="s">
        <v>2563</v>
      </c>
      <c r="H527" s="56">
        <v>45432</v>
      </c>
    </row>
    <row r="528" spans="1:10" s="12" customFormat="1" x14ac:dyDescent="0.25">
      <c r="A528" s="121" t="s">
        <v>2561</v>
      </c>
      <c r="B528" s="86">
        <v>19.010000000000002</v>
      </c>
      <c r="C528" s="105">
        <v>1234880</v>
      </c>
      <c r="D528" s="48">
        <v>45404</v>
      </c>
      <c r="E528" s="39" t="s">
        <v>100</v>
      </c>
      <c r="F528" s="39" t="s">
        <v>2562</v>
      </c>
      <c r="G528" s="45" t="s">
        <v>2563</v>
      </c>
      <c r="H528" s="56">
        <v>45432</v>
      </c>
      <c r="I528" s="41"/>
      <c r="J528" s="7"/>
    </row>
    <row r="529" spans="1:8" x14ac:dyDescent="0.25">
      <c r="A529" s="121" t="s">
        <v>237</v>
      </c>
      <c r="B529" s="86">
        <v>6</v>
      </c>
      <c r="C529" s="105">
        <v>7244826</v>
      </c>
      <c r="D529" s="48">
        <v>43945</v>
      </c>
      <c r="E529" s="39" t="s">
        <v>193</v>
      </c>
      <c r="F529" s="39" t="s">
        <v>38</v>
      </c>
      <c r="G529" s="45"/>
      <c r="H529" s="56">
        <v>44399</v>
      </c>
    </row>
    <row r="530" spans="1:8" x14ac:dyDescent="0.25">
      <c r="A530" s="121" t="s">
        <v>426</v>
      </c>
      <c r="B530" s="86">
        <v>6</v>
      </c>
      <c r="C530" s="105">
        <v>7230833</v>
      </c>
      <c r="D530" s="48">
        <v>43768</v>
      </c>
      <c r="E530" s="39" t="s">
        <v>193</v>
      </c>
      <c r="F530" s="39" t="s">
        <v>38</v>
      </c>
      <c r="G530" s="45"/>
      <c r="H530" s="56">
        <v>44341</v>
      </c>
    </row>
    <row r="531" spans="1:8" x14ac:dyDescent="0.25">
      <c r="A531" s="121" t="s">
        <v>379</v>
      </c>
      <c r="B531" s="86">
        <v>22.25</v>
      </c>
      <c r="C531" s="105">
        <v>116930</v>
      </c>
      <c r="D531" s="48">
        <v>44245</v>
      </c>
      <c r="E531" s="39" t="s">
        <v>0</v>
      </c>
      <c r="F531" s="39" t="s">
        <v>205</v>
      </c>
      <c r="G531" s="45" t="s">
        <v>380</v>
      </c>
      <c r="H531" s="56">
        <v>44244</v>
      </c>
    </row>
    <row r="532" spans="1:8" x14ac:dyDescent="0.25">
      <c r="A532" s="121" t="s">
        <v>278</v>
      </c>
      <c r="B532" s="86">
        <v>6</v>
      </c>
      <c r="C532" s="105">
        <v>7233131</v>
      </c>
      <c r="D532" s="48">
        <v>43790</v>
      </c>
      <c r="E532" s="39" t="s">
        <v>193</v>
      </c>
      <c r="F532" s="39" t="s">
        <v>38</v>
      </c>
      <c r="G532" s="45"/>
      <c r="H532" s="56">
        <v>44341</v>
      </c>
    </row>
    <row r="533" spans="1:8" x14ac:dyDescent="0.25">
      <c r="A533" s="18" t="s">
        <v>2362</v>
      </c>
      <c r="B533" s="10">
        <v>250</v>
      </c>
      <c r="C533" s="42">
        <v>7316489</v>
      </c>
      <c r="D533" s="36">
        <v>44944</v>
      </c>
      <c r="E533" s="39" t="s">
        <v>193</v>
      </c>
      <c r="F533" s="39" t="s">
        <v>38</v>
      </c>
      <c r="H533" s="40">
        <v>45363</v>
      </c>
    </row>
    <row r="534" spans="1:8" x14ac:dyDescent="0.25">
      <c r="A534" s="121" t="s">
        <v>1759</v>
      </c>
      <c r="B534" s="86">
        <v>6</v>
      </c>
      <c r="C534" s="105">
        <v>7291970</v>
      </c>
      <c r="D534" s="48">
        <v>44616</v>
      </c>
      <c r="E534" s="39" t="s">
        <v>193</v>
      </c>
      <c r="F534" s="39" t="s">
        <v>38</v>
      </c>
      <c r="G534" s="45"/>
      <c r="H534" s="56">
        <v>45002</v>
      </c>
    </row>
    <row r="535" spans="1:8" x14ac:dyDescent="0.25">
      <c r="A535" s="121" t="s">
        <v>1760</v>
      </c>
      <c r="B535" s="86">
        <v>6</v>
      </c>
      <c r="C535" s="105">
        <v>7291971</v>
      </c>
      <c r="D535" s="48">
        <v>44616</v>
      </c>
      <c r="E535" s="39" t="s">
        <v>193</v>
      </c>
      <c r="F535" s="39" t="s">
        <v>38</v>
      </c>
      <c r="G535" s="45"/>
      <c r="H535" s="56">
        <v>45002</v>
      </c>
    </row>
    <row r="536" spans="1:8" x14ac:dyDescent="0.25">
      <c r="A536" s="121" t="s">
        <v>1084</v>
      </c>
      <c r="B536" s="86">
        <v>6</v>
      </c>
      <c r="C536" s="105">
        <v>7265556</v>
      </c>
      <c r="D536" s="48">
        <v>44251</v>
      </c>
      <c r="E536" s="39" t="s">
        <v>193</v>
      </c>
      <c r="F536" s="39" t="s">
        <v>38</v>
      </c>
      <c r="G536" s="45"/>
      <c r="H536" s="56">
        <v>44677</v>
      </c>
    </row>
    <row r="537" spans="1:8" x14ac:dyDescent="0.25">
      <c r="A537" s="121" t="s">
        <v>1990</v>
      </c>
      <c r="B537" s="86">
        <v>109</v>
      </c>
      <c r="C537" s="105">
        <v>127595</v>
      </c>
      <c r="D537" s="48">
        <v>45334</v>
      </c>
      <c r="E537" s="39" t="s">
        <v>0</v>
      </c>
      <c r="F537" s="39" t="s">
        <v>205</v>
      </c>
      <c r="G537" s="45" t="s">
        <v>1938</v>
      </c>
      <c r="H537" s="56">
        <v>45342</v>
      </c>
    </row>
    <row r="538" spans="1:8" x14ac:dyDescent="0.25">
      <c r="A538" s="121" t="s">
        <v>1770</v>
      </c>
      <c r="B538" s="86">
        <v>6</v>
      </c>
      <c r="C538" s="105">
        <v>7292016</v>
      </c>
      <c r="D538" s="48">
        <v>44616</v>
      </c>
      <c r="E538" s="39" t="s">
        <v>193</v>
      </c>
      <c r="F538" s="39" t="s">
        <v>38</v>
      </c>
      <c r="G538" s="45"/>
      <c r="H538" s="56">
        <v>45002</v>
      </c>
    </row>
    <row r="539" spans="1:8" x14ac:dyDescent="0.25">
      <c r="A539" s="121" t="s">
        <v>1541</v>
      </c>
      <c r="B539" s="86">
        <v>6</v>
      </c>
      <c r="C539" s="105">
        <v>7278893</v>
      </c>
      <c r="D539" s="48">
        <v>44435</v>
      </c>
      <c r="E539" s="39" t="s">
        <v>193</v>
      </c>
      <c r="F539" s="39" t="s">
        <v>38</v>
      </c>
      <c r="G539" s="45"/>
      <c r="H539" s="56">
        <v>44998</v>
      </c>
    </row>
    <row r="540" spans="1:8" x14ac:dyDescent="0.25">
      <c r="A540" s="121" t="s">
        <v>1541</v>
      </c>
      <c r="B540" s="86">
        <v>6</v>
      </c>
      <c r="C540" s="105">
        <v>7291944</v>
      </c>
      <c r="D540" s="48">
        <v>44616</v>
      </c>
      <c r="E540" s="39" t="s">
        <v>193</v>
      </c>
      <c r="F540" s="39" t="s">
        <v>38</v>
      </c>
      <c r="G540" s="45"/>
      <c r="H540" s="56">
        <v>45002</v>
      </c>
    </row>
    <row r="541" spans="1:8" x14ac:dyDescent="0.25">
      <c r="A541" s="121" t="s">
        <v>2205</v>
      </c>
      <c r="B541" s="86">
        <v>15</v>
      </c>
      <c r="C541" s="105">
        <v>7308925</v>
      </c>
      <c r="D541" s="48">
        <v>44834</v>
      </c>
      <c r="E541" s="39" t="s">
        <v>193</v>
      </c>
      <c r="F541" s="39" t="s">
        <v>38</v>
      </c>
      <c r="G541" s="45"/>
      <c r="H541" s="56">
        <v>45359</v>
      </c>
    </row>
    <row r="542" spans="1:8" x14ac:dyDescent="0.25">
      <c r="A542" s="121" t="s">
        <v>1593</v>
      </c>
      <c r="B542" s="86">
        <v>6</v>
      </c>
      <c r="C542" s="105">
        <v>7280934</v>
      </c>
      <c r="D542" s="48">
        <v>44466</v>
      </c>
      <c r="E542" s="39" t="s">
        <v>193</v>
      </c>
      <c r="F542" s="39" t="s">
        <v>38</v>
      </c>
      <c r="G542" s="45"/>
      <c r="H542" s="56">
        <v>44998</v>
      </c>
    </row>
    <row r="543" spans="1:8" x14ac:dyDescent="0.25">
      <c r="A543" s="18" t="s">
        <v>2326</v>
      </c>
      <c r="B543" s="10">
        <v>130</v>
      </c>
      <c r="C543" s="42">
        <v>7315353</v>
      </c>
      <c r="D543" s="36">
        <v>44917</v>
      </c>
      <c r="E543" s="39" t="s">
        <v>193</v>
      </c>
      <c r="F543" s="39" t="s">
        <v>38</v>
      </c>
      <c r="H543" s="40">
        <v>45363</v>
      </c>
    </row>
    <row r="544" spans="1:8" x14ac:dyDescent="0.25">
      <c r="A544" s="121" t="s">
        <v>1327</v>
      </c>
      <c r="B544" s="86">
        <v>6</v>
      </c>
      <c r="C544" s="105">
        <v>7276704</v>
      </c>
      <c r="D544" s="48">
        <v>44406</v>
      </c>
      <c r="E544" s="39" t="s">
        <v>193</v>
      </c>
      <c r="F544" s="39" t="s">
        <v>38</v>
      </c>
      <c r="G544" s="45"/>
      <c r="H544" s="56">
        <v>44907</v>
      </c>
    </row>
    <row r="545" spans="1:8" x14ac:dyDescent="0.25">
      <c r="A545" s="121" t="s">
        <v>1327</v>
      </c>
      <c r="B545" s="86">
        <v>6</v>
      </c>
      <c r="C545" s="105">
        <v>7276705</v>
      </c>
      <c r="D545" s="48">
        <v>44406</v>
      </c>
      <c r="E545" s="39" t="s">
        <v>193</v>
      </c>
      <c r="F545" s="39" t="s">
        <v>38</v>
      </c>
      <c r="G545" s="45"/>
      <c r="H545" s="56">
        <v>44907</v>
      </c>
    </row>
    <row r="546" spans="1:8" x14ac:dyDescent="0.25">
      <c r="A546" s="121" t="s">
        <v>684</v>
      </c>
      <c r="B546" s="86">
        <v>6</v>
      </c>
      <c r="C546" s="105">
        <v>7248672</v>
      </c>
      <c r="D546" s="48">
        <v>44007</v>
      </c>
      <c r="E546" s="39" t="s">
        <v>193</v>
      </c>
      <c r="F546" s="39" t="s">
        <v>38</v>
      </c>
      <c r="G546" s="45"/>
      <c r="H546" s="56">
        <v>44400</v>
      </c>
    </row>
    <row r="547" spans="1:8" x14ac:dyDescent="0.25">
      <c r="A547" s="121" t="s">
        <v>1926</v>
      </c>
      <c r="B547" s="86">
        <v>15</v>
      </c>
      <c r="C547" s="105">
        <v>7299173</v>
      </c>
      <c r="D547" s="48">
        <v>45071</v>
      </c>
      <c r="E547" s="39" t="s">
        <v>193</v>
      </c>
      <c r="F547" s="39" t="s">
        <v>38</v>
      </c>
      <c r="G547" s="45"/>
      <c r="H547" s="56">
        <v>45279</v>
      </c>
    </row>
    <row r="548" spans="1:8" x14ac:dyDescent="0.25">
      <c r="A548" s="121" t="s">
        <v>1106</v>
      </c>
      <c r="B548" s="86">
        <v>6</v>
      </c>
      <c r="C548" s="105">
        <v>7267671</v>
      </c>
      <c r="D548" s="48">
        <v>44284</v>
      </c>
      <c r="E548" s="39" t="s">
        <v>193</v>
      </c>
      <c r="F548" s="39" t="s">
        <v>38</v>
      </c>
      <c r="G548" s="45"/>
      <c r="H548" s="56">
        <v>44683</v>
      </c>
    </row>
    <row r="549" spans="1:8" x14ac:dyDescent="0.25">
      <c r="A549" s="121" t="s">
        <v>1193</v>
      </c>
      <c r="B549" s="86">
        <v>10</v>
      </c>
      <c r="C549" s="105">
        <v>7270855</v>
      </c>
      <c r="D549" s="48">
        <v>44328</v>
      </c>
      <c r="E549" s="39" t="s">
        <v>193</v>
      </c>
      <c r="F549" s="39" t="s">
        <v>38</v>
      </c>
      <c r="G549" s="45"/>
      <c r="H549" s="56">
        <v>44826</v>
      </c>
    </row>
    <row r="550" spans="1:8" x14ac:dyDescent="0.25">
      <c r="A550" s="121" t="s">
        <v>1666</v>
      </c>
      <c r="B550" s="86">
        <v>6</v>
      </c>
      <c r="C550" s="105">
        <v>7285964</v>
      </c>
      <c r="D550" s="48">
        <v>44529</v>
      </c>
      <c r="E550" s="39" t="s">
        <v>193</v>
      </c>
      <c r="F550" s="39" t="s">
        <v>38</v>
      </c>
      <c r="G550" s="45"/>
      <c r="H550" s="56">
        <v>44998</v>
      </c>
    </row>
    <row r="551" spans="1:8" x14ac:dyDescent="0.25">
      <c r="A551" s="18" t="s">
        <v>2408</v>
      </c>
      <c r="B551" s="10">
        <v>6</v>
      </c>
      <c r="C551" s="42">
        <v>7318284</v>
      </c>
      <c r="D551" s="36">
        <v>44957</v>
      </c>
      <c r="E551" s="39" t="s">
        <v>193</v>
      </c>
      <c r="F551" s="39" t="s">
        <v>38</v>
      </c>
      <c r="H551" s="40">
        <v>45363</v>
      </c>
    </row>
    <row r="552" spans="1:8" x14ac:dyDescent="0.25">
      <c r="A552" s="121" t="s">
        <v>1927</v>
      </c>
      <c r="B552" s="86">
        <v>90</v>
      </c>
      <c r="C552" s="105">
        <v>7303755</v>
      </c>
      <c r="D552" s="48">
        <v>44769</v>
      </c>
      <c r="E552" s="39" t="s">
        <v>193</v>
      </c>
      <c r="F552" s="39" t="s">
        <v>38</v>
      </c>
      <c r="G552" s="45"/>
      <c r="H552" s="56">
        <v>45357</v>
      </c>
    </row>
    <row r="553" spans="1:8" x14ac:dyDescent="0.25">
      <c r="A553" s="121" t="s">
        <v>1927</v>
      </c>
      <c r="B553" s="86">
        <v>15</v>
      </c>
      <c r="C553" s="105">
        <v>7299176</v>
      </c>
      <c r="D553" s="48">
        <v>45071</v>
      </c>
      <c r="E553" s="39" t="s">
        <v>193</v>
      </c>
      <c r="F553" s="39" t="s">
        <v>38</v>
      </c>
      <c r="G553" s="45"/>
      <c r="H553" s="56">
        <v>45279</v>
      </c>
    </row>
    <row r="554" spans="1:8" x14ac:dyDescent="0.25">
      <c r="A554" s="121" t="s">
        <v>732</v>
      </c>
      <c r="B554" s="86">
        <v>6</v>
      </c>
      <c r="C554" s="105">
        <v>7251110</v>
      </c>
      <c r="D554" s="48">
        <v>44042</v>
      </c>
      <c r="E554" s="39" t="s">
        <v>193</v>
      </c>
      <c r="F554" s="39" t="s">
        <v>38</v>
      </c>
      <c r="G554" s="45"/>
      <c r="H554" s="56">
        <v>44414</v>
      </c>
    </row>
    <row r="555" spans="1:8" x14ac:dyDescent="0.25">
      <c r="A555" s="18" t="s">
        <v>2265</v>
      </c>
      <c r="B555" s="10">
        <v>6</v>
      </c>
      <c r="C555" s="42">
        <v>7310966</v>
      </c>
      <c r="D555" s="36">
        <v>44865</v>
      </c>
      <c r="E555" s="39" t="s">
        <v>193</v>
      </c>
      <c r="F555" s="39" t="s">
        <v>38</v>
      </c>
      <c r="H555" s="40">
        <v>45363</v>
      </c>
    </row>
    <row r="556" spans="1:8" x14ac:dyDescent="0.25">
      <c r="A556" s="121" t="s">
        <v>1539</v>
      </c>
      <c r="B556" s="86">
        <v>6</v>
      </c>
      <c r="C556" s="105">
        <v>7278878</v>
      </c>
      <c r="D556" s="48">
        <v>44435</v>
      </c>
      <c r="E556" s="39" t="s">
        <v>193</v>
      </c>
      <c r="F556" s="39" t="s">
        <v>38</v>
      </c>
      <c r="G556" s="45"/>
      <c r="H556" s="56">
        <v>44998</v>
      </c>
    </row>
    <row r="557" spans="1:8" x14ac:dyDescent="0.25">
      <c r="A557" s="121" t="s">
        <v>610</v>
      </c>
      <c r="B557" s="86">
        <v>6</v>
      </c>
      <c r="C557" s="105">
        <v>7242608</v>
      </c>
      <c r="D557" s="48">
        <v>43920</v>
      </c>
      <c r="E557" s="39" t="s">
        <v>193</v>
      </c>
      <c r="F557" s="39" t="s">
        <v>38</v>
      </c>
      <c r="G557" s="45"/>
      <c r="H557" s="56">
        <v>44397</v>
      </c>
    </row>
    <row r="558" spans="1:8" x14ac:dyDescent="0.25">
      <c r="A558" s="121" t="s">
        <v>1861</v>
      </c>
      <c r="B558" s="86">
        <v>6</v>
      </c>
      <c r="C558" s="105">
        <v>7296556</v>
      </c>
      <c r="D558" s="48">
        <v>45043</v>
      </c>
      <c r="E558" s="39" t="s">
        <v>193</v>
      </c>
      <c r="F558" s="39" t="s">
        <v>38</v>
      </c>
      <c r="G558" s="45"/>
      <c r="H558" s="56">
        <v>45279</v>
      </c>
    </row>
    <row r="559" spans="1:8" x14ac:dyDescent="0.25">
      <c r="A559" s="121" t="s">
        <v>2059</v>
      </c>
      <c r="B559" s="86">
        <v>6</v>
      </c>
      <c r="C559" s="105">
        <v>7303868</v>
      </c>
      <c r="D559" s="48">
        <v>44770</v>
      </c>
      <c r="E559" s="39" t="s">
        <v>193</v>
      </c>
      <c r="F559" s="39" t="s">
        <v>38</v>
      </c>
      <c r="G559" s="45"/>
      <c r="H559" s="56">
        <v>45357</v>
      </c>
    </row>
    <row r="560" spans="1:8" x14ac:dyDescent="0.25">
      <c r="A560" s="18" t="s">
        <v>2369</v>
      </c>
      <c r="B560" s="10">
        <v>6</v>
      </c>
      <c r="C560" s="42">
        <v>7317825</v>
      </c>
      <c r="D560" s="36">
        <v>44957</v>
      </c>
      <c r="E560" s="39" t="s">
        <v>193</v>
      </c>
      <c r="F560" s="39" t="s">
        <v>38</v>
      </c>
      <c r="H560" s="56">
        <v>45363</v>
      </c>
    </row>
    <row r="561" spans="1:8" x14ac:dyDescent="0.25">
      <c r="A561" s="121" t="s">
        <v>353</v>
      </c>
      <c r="B561" s="86">
        <v>217.85</v>
      </c>
      <c r="C561" s="105">
        <v>115680</v>
      </c>
      <c r="D561" s="48">
        <v>44245</v>
      </c>
      <c r="E561" s="39" t="s">
        <v>0</v>
      </c>
      <c r="F561" s="39" t="s">
        <v>205</v>
      </c>
      <c r="G561" s="45" t="s">
        <v>354</v>
      </c>
      <c r="H561" s="56">
        <v>44244</v>
      </c>
    </row>
    <row r="562" spans="1:8" x14ac:dyDescent="0.25">
      <c r="A562" s="121" t="s">
        <v>1080</v>
      </c>
      <c r="B562" s="86">
        <v>6</v>
      </c>
      <c r="C562" s="105">
        <v>7265548</v>
      </c>
      <c r="D562" s="48">
        <v>44251</v>
      </c>
      <c r="E562" s="39" t="s">
        <v>193</v>
      </c>
      <c r="F562" s="39" t="s">
        <v>38</v>
      </c>
      <c r="G562" s="45"/>
      <c r="H562" s="56">
        <v>44677</v>
      </c>
    </row>
    <row r="563" spans="1:8" x14ac:dyDescent="0.25">
      <c r="A563" s="121" t="s">
        <v>513</v>
      </c>
      <c r="B563" s="86">
        <v>6</v>
      </c>
      <c r="C563" s="105">
        <v>7233283</v>
      </c>
      <c r="D563" s="48">
        <v>43790</v>
      </c>
      <c r="E563" s="39" t="s">
        <v>193</v>
      </c>
      <c r="F563" s="39" t="s">
        <v>38</v>
      </c>
      <c r="G563" s="45"/>
      <c r="H563" s="56">
        <v>44341</v>
      </c>
    </row>
    <row r="564" spans="1:8" x14ac:dyDescent="0.25">
      <c r="A564" s="121" t="s">
        <v>1553</v>
      </c>
      <c r="B564" s="86">
        <v>6</v>
      </c>
      <c r="C564" s="105">
        <v>7278924</v>
      </c>
      <c r="D564" s="48">
        <v>44435</v>
      </c>
      <c r="E564" s="39" t="s">
        <v>193</v>
      </c>
      <c r="F564" s="39" t="s">
        <v>38</v>
      </c>
      <c r="G564" s="45"/>
      <c r="H564" s="56">
        <v>44998</v>
      </c>
    </row>
    <row r="565" spans="1:8" x14ac:dyDescent="0.25">
      <c r="A565" s="121" t="s">
        <v>1553</v>
      </c>
      <c r="B565" s="86">
        <v>6</v>
      </c>
      <c r="C565" s="105">
        <v>7280904</v>
      </c>
      <c r="D565" s="48">
        <v>44466</v>
      </c>
      <c r="E565" s="39" t="s">
        <v>193</v>
      </c>
      <c r="F565" s="39" t="s">
        <v>38</v>
      </c>
      <c r="G565" s="45"/>
      <c r="H565" s="56">
        <v>44998</v>
      </c>
    </row>
    <row r="566" spans="1:8" x14ac:dyDescent="0.25">
      <c r="A566" s="121" t="s">
        <v>417</v>
      </c>
      <c r="B566" s="86">
        <v>5</v>
      </c>
      <c r="C566" s="105">
        <v>119054</v>
      </c>
      <c r="D566" s="48">
        <v>44245</v>
      </c>
      <c r="E566" s="39" t="s">
        <v>0</v>
      </c>
      <c r="F566" s="39" t="s">
        <v>205</v>
      </c>
      <c r="G566" s="45" t="s">
        <v>418</v>
      </c>
      <c r="H566" s="56">
        <v>44244</v>
      </c>
    </row>
    <row r="567" spans="1:8" x14ac:dyDescent="0.25">
      <c r="A567" s="121" t="s">
        <v>2140</v>
      </c>
      <c r="B567" s="86">
        <v>6</v>
      </c>
      <c r="C567" s="105">
        <v>7306536</v>
      </c>
      <c r="D567" s="48">
        <v>44804</v>
      </c>
      <c r="E567" s="39" t="s">
        <v>193</v>
      </c>
      <c r="F567" s="39" t="s">
        <v>38</v>
      </c>
      <c r="G567" s="45"/>
      <c r="H567" s="56">
        <v>45358</v>
      </c>
    </row>
    <row r="568" spans="1:8" x14ac:dyDescent="0.25">
      <c r="A568" s="121" t="s">
        <v>1216</v>
      </c>
      <c r="B568" s="86">
        <v>6</v>
      </c>
      <c r="C568" s="105">
        <v>7272187</v>
      </c>
      <c r="D568" s="48">
        <v>44342</v>
      </c>
      <c r="E568" s="39" t="s">
        <v>193</v>
      </c>
      <c r="F568" s="39" t="s">
        <v>38</v>
      </c>
      <c r="G568" s="45"/>
      <c r="H568" s="56">
        <v>44826</v>
      </c>
    </row>
    <row r="569" spans="1:8" x14ac:dyDescent="0.25">
      <c r="A569" s="121" t="s">
        <v>1552</v>
      </c>
      <c r="B569" s="86">
        <v>6</v>
      </c>
      <c r="C569" s="105">
        <v>7278923</v>
      </c>
      <c r="D569" s="48">
        <v>44435</v>
      </c>
      <c r="E569" s="39" t="s">
        <v>193</v>
      </c>
      <c r="F569" s="39" t="s">
        <v>38</v>
      </c>
      <c r="G569" s="45"/>
      <c r="H569" s="56">
        <v>44998</v>
      </c>
    </row>
    <row r="570" spans="1:8" x14ac:dyDescent="0.25">
      <c r="A570" s="121" t="s">
        <v>1136</v>
      </c>
      <c r="B570" s="86">
        <v>6</v>
      </c>
      <c r="C570" s="105">
        <v>7267835</v>
      </c>
      <c r="D570" s="48">
        <v>44284</v>
      </c>
      <c r="E570" s="39" t="s">
        <v>193</v>
      </c>
      <c r="F570" s="39" t="s">
        <v>38</v>
      </c>
      <c r="G570" s="45"/>
      <c r="H570" s="56">
        <v>44683</v>
      </c>
    </row>
    <row r="571" spans="1:8" x14ac:dyDescent="0.25">
      <c r="A571" s="121" t="s">
        <v>2549</v>
      </c>
      <c r="B571" s="86">
        <v>15</v>
      </c>
      <c r="C571" s="105">
        <v>7324969</v>
      </c>
      <c r="D571" s="48">
        <v>45043</v>
      </c>
      <c r="E571" s="39" t="s">
        <v>193</v>
      </c>
      <c r="F571" s="39" t="s">
        <v>38</v>
      </c>
      <c r="G571" s="45"/>
      <c r="H571" s="56">
        <v>45415</v>
      </c>
    </row>
    <row r="572" spans="1:8" x14ac:dyDescent="0.25">
      <c r="A572" s="46" t="s">
        <v>74</v>
      </c>
      <c r="B572" s="50">
        <v>80</v>
      </c>
      <c r="C572" s="94"/>
      <c r="D572" s="69" t="s">
        <v>192</v>
      </c>
      <c r="E572" s="46" t="s">
        <v>0</v>
      </c>
      <c r="F572" s="46" t="s">
        <v>52</v>
      </c>
      <c r="G572" s="46" t="s">
        <v>73</v>
      </c>
      <c r="H572" s="55">
        <v>42425</v>
      </c>
    </row>
    <row r="573" spans="1:8" x14ac:dyDescent="0.25">
      <c r="A573" s="121" t="s">
        <v>1862</v>
      </c>
      <c r="B573" s="86">
        <v>6</v>
      </c>
      <c r="C573" s="105">
        <v>7296561</v>
      </c>
      <c r="D573" s="48">
        <v>45043</v>
      </c>
      <c r="E573" s="39" t="s">
        <v>193</v>
      </c>
      <c r="F573" s="39" t="s">
        <v>38</v>
      </c>
      <c r="G573" s="45"/>
      <c r="H573" s="56">
        <v>45279</v>
      </c>
    </row>
    <row r="574" spans="1:8" x14ac:dyDescent="0.25">
      <c r="A574" s="121" t="s">
        <v>2034</v>
      </c>
      <c r="B574" s="86">
        <v>30</v>
      </c>
      <c r="C574" s="105">
        <v>7303739</v>
      </c>
      <c r="D574" s="48">
        <v>44769</v>
      </c>
      <c r="E574" s="39" t="s">
        <v>193</v>
      </c>
      <c r="F574" s="39" t="s">
        <v>38</v>
      </c>
      <c r="G574" s="45"/>
      <c r="H574" s="56">
        <v>45357</v>
      </c>
    </row>
    <row r="575" spans="1:8" x14ac:dyDescent="0.25">
      <c r="A575" s="121" t="s">
        <v>1876</v>
      </c>
      <c r="B575" s="86">
        <v>29.25</v>
      </c>
      <c r="C575" s="105">
        <v>7296991</v>
      </c>
      <c r="D575" s="48">
        <v>45050</v>
      </c>
      <c r="E575" s="39" t="s">
        <v>193</v>
      </c>
      <c r="F575" s="39" t="s">
        <v>38</v>
      </c>
      <c r="G575" s="45"/>
      <c r="H575" s="56">
        <v>45279</v>
      </c>
    </row>
    <row r="576" spans="1:8" x14ac:dyDescent="0.25">
      <c r="A576" s="121" t="s">
        <v>1555</v>
      </c>
      <c r="B576" s="86">
        <v>6</v>
      </c>
      <c r="C576" s="105">
        <v>7278935</v>
      </c>
      <c r="D576" s="48">
        <v>44435</v>
      </c>
      <c r="E576" s="39" t="s">
        <v>193</v>
      </c>
      <c r="F576" s="39" t="s">
        <v>38</v>
      </c>
      <c r="G576" s="45"/>
      <c r="H576" s="56">
        <v>44998</v>
      </c>
    </row>
    <row r="577" spans="1:8" x14ac:dyDescent="0.25">
      <c r="A577" s="121" t="s">
        <v>705</v>
      </c>
      <c r="B577" s="86">
        <v>6</v>
      </c>
      <c r="C577" s="105">
        <v>7250953</v>
      </c>
      <c r="D577" s="48">
        <v>44042</v>
      </c>
      <c r="E577" s="39" t="s">
        <v>193</v>
      </c>
      <c r="F577" s="39" t="s">
        <v>38</v>
      </c>
      <c r="G577" s="45"/>
      <c r="H577" s="56">
        <v>44414</v>
      </c>
    </row>
    <row r="578" spans="1:8" x14ac:dyDescent="0.25">
      <c r="A578" s="121" t="s">
        <v>854</v>
      </c>
      <c r="B578" s="86">
        <v>10</v>
      </c>
      <c r="C578" s="105">
        <v>7258838</v>
      </c>
      <c r="D578" s="48">
        <v>44153</v>
      </c>
      <c r="E578" s="39" t="s">
        <v>193</v>
      </c>
      <c r="F578" s="39" t="s">
        <v>38</v>
      </c>
      <c r="G578" s="45"/>
      <c r="H578" s="56">
        <v>44554</v>
      </c>
    </row>
    <row r="579" spans="1:8" x14ac:dyDescent="0.25">
      <c r="A579" s="121" t="s">
        <v>2560</v>
      </c>
      <c r="B579" s="86">
        <v>15</v>
      </c>
      <c r="C579" s="105">
        <v>7325031</v>
      </c>
      <c r="D579" s="48">
        <v>45043</v>
      </c>
      <c r="E579" s="39" t="s">
        <v>193</v>
      </c>
      <c r="F579" s="39" t="s">
        <v>38</v>
      </c>
      <c r="G579" s="45"/>
      <c r="H579" s="56">
        <v>45415</v>
      </c>
    </row>
    <row r="580" spans="1:8" x14ac:dyDescent="0.25">
      <c r="A580" s="66" t="s">
        <v>175</v>
      </c>
      <c r="B580" s="81">
        <v>10</v>
      </c>
      <c r="C580" s="113">
        <v>38815</v>
      </c>
      <c r="D580" s="67" t="s">
        <v>121</v>
      </c>
      <c r="E580" s="43" t="s">
        <v>194</v>
      </c>
      <c r="F580" s="43" t="s">
        <v>152</v>
      </c>
      <c r="G580" s="87" t="s">
        <v>153</v>
      </c>
      <c r="H580" s="91">
        <v>42516</v>
      </c>
    </row>
    <row r="581" spans="1:8" x14ac:dyDescent="0.25">
      <c r="A581" s="66" t="s">
        <v>175</v>
      </c>
      <c r="B581" s="81">
        <v>180</v>
      </c>
      <c r="C581" s="113">
        <v>38823</v>
      </c>
      <c r="D581" s="67" t="s">
        <v>121</v>
      </c>
      <c r="E581" s="43" t="s">
        <v>194</v>
      </c>
      <c r="F581" s="43" t="s">
        <v>152</v>
      </c>
      <c r="G581" s="87" t="s">
        <v>153</v>
      </c>
      <c r="H581" s="91">
        <v>42516</v>
      </c>
    </row>
    <row r="582" spans="1:8" x14ac:dyDescent="0.25">
      <c r="A582" s="121" t="s">
        <v>201</v>
      </c>
      <c r="B582" s="86">
        <v>299.20999999999998</v>
      </c>
      <c r="C582" s="105">
        <v>7268345</v>
      </c>
      <c r="D582" s="48">
        <v>44294</v>
      </c>
      <c r="E582" s="39" t="s">
        <v>193</v>
      </c>
      <c r="F582" s="39" t="s">
        <v>38</v>
      </c>
      <c r="G582" s="45"/>
      <c r="H582" s="56">
        <v>44685</v>
      </c>
    </row>
    <row r="583" spans="1:8" x14ac:dyDescent="0.25">
      <c r="A583" s="121" t="s">
        <v>260</v>
      </c>
      <c r="B583" s="86">
        <v>35.43</v>
      </c>
      <c r="C583" s="105">
        <v>7281530</v>
      </c>
      <c r="D583" s="48">
        <v>44475</v>
      </c>
      <c r="E583" s="39" t="s">
        <v>193</v>
      </c>
      <c r="F583" s="39" t="s">
        <v>38</v>
      </c>
      <c r="G583" s="45"/>
      <c r="H583" s="56">
        <v>44998</v>
      </c>
    </row>
    <row r="584" spans="1:8" x14ac:dyDescent="0.25">
      <c r="A584" s="121" t="s">
        <v>260</v>
      </c>
      <c r="B584" s="86">
        <v>1599.55</v>
      </c>
      <c r="C584" s="105">
        <v>7287452</v>
      </c>
      <c r="D584" s="48">
        <v>44547</v>
      </c>
      <c r="E584" s="39" t="s">
        <v>193</v>
      </c>
      <c r="F584" s="39" t="s">
        <v>38</v>
      </c>
      <c r="G584" s="45"/>
      <c r="H584" s="56">
        <v>44998</v>
      </c>
    </row>
    <row r="585" spans="1:8" x14ac:dyDescent="0.25">
      <c r="A585" s="121" t="s">
        <v>260</v>
      </c>
      <c r="B585" s="86">
        <v>173.58</v>
      </c>
      <c r="C585" s="105">
        <v>7292265</v>
      </c>
      <c r="D585" s="48">
        <v>44622</v>
      </c>
      <c r="E585" s="39" t="s">
        <v>193</v>
      </c>
      <c r="F585" s="39" t="s">
        <v>38</v>
      </c>
      <c r="G585" s="45"/>
      <c r="H585" s="56">
        <v>45002</v>
      </c>
    </row>
    <row r="586" spans="1:8" x14ac:dyDescent="0.25">
      <c r="A586" s="121" t="s">
        <v>260</v>
      </c>
      <c r="B586" s="86">
        <v>2000</v>
      </c>
      <c r="C586" s="105">
        <v>7302873</v>
      </c>
      <c r="D586" s="48">
        <v>44760</v>
      </c>
      <c r="E586" s="39" t="s">
        <v>193</v>
      </c>
      <c r="F586" s="39" t="s">
        <v>38</v>
      </c>
      <c r="G586" s="45"/>
      <c r="H586" s="56">
        <v>45357</v>
      </c>
    </row>
    <row r="587" spans="1:8" x14ac:dyDescent="0.25">
      <c r="A587" s="121" t="s">
        <v>260</v>
      </c>
      <c r="B587" s="86">
        <v>2000</v>
      </c>
      <c r="C587" s="105">
        <v>7302874</v>
      </c>
      <c r="D587" s="48">
        <v>44760</v>
      </c>
      <c r="E587" s="39" t="s">
        <v>193</v>
      </c>
      <c r="F587" s="39" t="s">
        <v>38</v>
      </c>
      <c r="G587" s="45"/>
      <c r="H587" s="56">
        <v>45357</v>
      </c>
    </row>
    <row r="588" spans="1:8" x14ac:dyDescent="0.25">
      <c r="A588" s="121" t="s">
        <v>259</v>
      </c>
      <c r="B588" s="86">
        <v>93.5</v>
      </c>
      <c r="C588" s="105">
        <v>116206</v>
      </c>
      <c r="D588" s="48">
        <v>44245</v>
      </c>
      <c r="E588" s="39" t="s">
        <v>0</v>
      </c>
      <c r="F588" s="39" t="s">
        <v>205</v>
      </c>
      <c r="G588" s="45" t="s">
        <v>360</v>
      </c>
      <c r="H588" s="56">
        <v>44244</v>
      </c>
    </row>
    <row r="589" spans="1:8" x14ac:dyDescent="0.25">
      <c r="A589" s="121" t="s">
        <v>259</v>
      </c>
      <c r="B589" s="86">
        <v>114.5</v>
      </c>
      <c r="C589" s="105">
        <v>116518</v>
      </c>
      <c r="D589" s="48">
        <v>44245</v>
      </c>
      <c r="E589" s="39" t="s">
        <v>0</v>
      </c>
      <c r="F589" s="39" t="s">
        <v>205</v>
      </c>
      <c r="G589" s="45" t="s">
        <v>370</v>
      </c>
      <c r="H589" s="56">
        <v>44244</v>
      </c>
    </row>
    <row r="590" spans="1:8" x14ac:dyDescent="0.25">
      <c r="A590" s="18" t="s">
        <v>2338</v>
      </c>
      <c r="B590" s="10">
        <v>15</v>
      </c>
      <c r="C590" s="42">
        <v>7315875</v>
      </c>
      <c r="D590" s="36">
        <v>44924</v>
      </c>
      <c r="E590" s="39" t="s">
        <v>193</v>
      </c>
      <c r="F590" s="39" t="s">
        <v>38</v>
      </c>
      <c r="H590" s="56">
        <v>45363</v>
      </c>
    </row>
    <row r="591" spans="1:8" x14ac:dyDescent="0.25">
      <c r="A591" s="121" t="s">
        <v>1388</v>
      </c>
      <c r="B591" s="86">
        <v>85</v>
      </c>
      <c r="C591" s="105">
        <v>124701</v>
      </c>
      <c r="D591" s="48">
        <v>44973</v>
      </c>
      <c r="E591" s="39" t="s">
        <v>0</v>
      </c>
      <c r="F591" s="39" t="s">
        <v>205</v>
      </c>
      <c r="G591" s="45" t="s">
        <v>1471</v>
      </c>
      <c r="H591" s="56">
        <v>44973</v>
      </c>
    </row>
    <row r="592" spans="1:8" x14ac:dyDescent="0.25">
      <c r="A592" s="121" t="s">
        <v>1657</v>
      </c>
      <c r="B592" s="86">
        <v>15</v>
      </c>
      <c r="C592" s="105">
        <v>7285849</v>
      </c>
      <c r="D592" s="48">
        <v>44529</v>
      </c>
      <c r="E592" s="39" t="s">
        <v>193</v>
      </c>
      <c r="F592" s="39" t="s">
        <v>38</v>
      </c>
      <c r="G592" s="45"/>
      <c r="H592" s="56">
        <v>44998</v>
      </c>
    </row>
    <row r="593" spans="1:8" x14ac:dyDescent="0.25">
      <c r="A593" s="121" t="s">
        <v>2125</v>
      </c>
      <c r="B593" s="86">
        <v>6</v>
      </c>
      <c r="C593" s="105">
        <v>7306467</v>
      </c>
      <c r="D593" s="48">
        <v>44804</v>
      </c>
      <c r="E593" s="39" t="s">
        <v>193</v>
      </c>
      <c r="F593" s="39" t="s">
        <v>38</v>
      </c>
      <c r="G593" s="45"/>
      <c r="H593" s="56">
        <v>45358</v>
      </c>
    </row>
    <row r="594" spans="1:8" x14ac:dyDescent="0.25">
      <c r="A594" s="121" t="s">
        <v>451</v>
      </c>
      <c r="B594" s="86">
        <v>15</v>
      </c>
      <c r="C594" s="105">
        <v>7236021</v>
      </c>
      <c r="D594" s="48">
        <v>43822</v>
      </c>
      <c r="E594" s="39" t="s">
        <v>193</v>
      </c>
      <c r="F594" s="39" t="s">
        <v>38</v>
      </c>
      <c r="G594" s="45"/>
      <c r="H594" s="56">
        <v>44341</v>
      </c>
    </row>
    <row r="595" spans="1:8" x14ac:dyDescent="0.25">
      <c r="A595" s="121" t="s">
        <v>762</v>
      </c>
      <c r="B595" s="86">
        <v>6</v>
      </c>
      <c r="C595" s="105">
        <v>7253089</v>
      </c>
      <c r="D595" s="48">
        <v>44074</v>
      </c>
      <c r="E595" s="39" t="s">
        <v>193</v>
      </c>
      <c r="F595" s="39" t="s">
        <v>38</v>
      </c>
      <c r="G595" s="45"/>
      <c r="H595" s="56">
        <v>44442</v>
      </c>
    </row>
    <row r="596" spans="1:8" x14ac:dyDescent="0.25">
      <c r="A596" s="121" t="s">
        <v>762</v>
      </c>
      <c r="B596" s="86">
        <v>6</v>
      </c>
      <c r="C596" s="105">
        <v>7254887</v>
      </c>
      <c r="D596" s="48">
        <v>44102</v>
      </c>
      <c r="E596" s="39" t="s">
        <v>193</v>
      </c>
      <c r="F596" s="39" t="s">
        <v>38</v>
      </c>
      <c r="G596" s="45"/>
      <c r="H596" s="56">
        <v>44476</v>
      </c>
    </row>
    <row r="597" spans="1:8" x14ac:dyDescent="0.25">
      <c r="A597" s="121" t="s">
        <v>2177</v>
      </c>
      <c r="B597" s="86">
        <v>6</v>
      </c>
      <c r="C597" s="105">
        <v>7308697</v>
      </c>
      <c r="D597" s="48">
        <v>44834</v>
      </c>
      <c r="E597" s="39" t="s">
        <v>193</v>
      </c>
      <c r="F597" s="39" t="s">
        <v>38</v>
      </c>
      <c r="G597" s="45"/>
      <c r="H597" s="56">
        <v>45359</v>
      </c>
    </row>
    <row r="598" spans="1:8" x14ac:dyDescent="0.25">
      <c r="A598" s="18" t="s">
        <v>2250</v>
      </c>
      <c r="B598" s="10">
        <v>6</v>
      </c>
      <c r="C598" s="42">
        <v>7310906</v>
      </c>
      <c r="D598" s="36">
        <v>44865</v>
      </c>
      <c r="E598" s="39" t="s">
        <v>193</v>
      </c>
      <c r="F598" s="39" t="s">
        <v>38</v>
      </c>
      <c r="H598" s="40">
        <v>45363</v>
      </c>
    </row>
    <row r="599" spans="1:8" x14ac:dyDescent="0.25">
      <c r="A599" s="18" t="s">
        <v>2250</v>
      </c>
      <c r="B599" s="10">
        <v>6</v>
      </c>
      <c r="C599" s="42">
        <v>7310907</v>
      </c>
      <c r="D599" s="36">
        <v>44865</v>
      </c>
      <c r="E599" s="39" t="s">
        <v>193</v>
      </c>
      <c r="F599" s="39" t="s">
        <v>38</v>
      </c>
      <c r="H599" s="40">
        <v>45363</v>
      </c>
    </row>
    <row r="600" spans="1:8" x14ac:dyDescent="0.25">
      <c r="A600" s="121" t="s">
        <v>1228</v>
      </c>
      <c r="B600" s="86">
        <v>99.93</v>
      </c>
      <c r="C600" s="105">
        <v>7272284</v>
      </c>
      <c r="D600" s="48">
        <v>44342</v>
      </c>
      <c r="E600" s="39" t="s">
        <v>193</v>
      </c>
      <c r="F600" s="39" t="s">
        <v>38</v>
      </c>
      <c r="G600" s="45"/>
      <c r="H600" s="56">
        <v>44826</v>
      </c>
    </row>
    <row r="601" spans="1:8" x14ac:dyDescent="0.25">
      <c r="A601" s="121" t="s">
        <v>728</v>
      </c>
      <c r="B601" s="86">
        <v>6</v>
      </c>
      <c r="C601" s="105">
        <v>7251057</v>
      </c>
      <c r="D601" s="48">
        <v>44042</v>
      </c>
      <c r="E601" s="39" t="s">
        <v>193</v>
      </c>
      <c r="F601" s="39" t="s">
        <v>38</v>
      </c>
      <c r="G601" s="45"/>
      <c r="H601" s="56">
        <v>44414</v>
      </c>
    </row>
    <row r="602" spans="1:8" x14ac:dyDescent="0.25">
      <c r="A602" s="121" t="s">
        <v>2093</v>
      </c>
      <c r="B602" s="86">
        <v>6</v>
      </c>
      <c r="C602" s="105">
        <v>7301642</v>
      </c>
      <c r="D602" s="48">
        <v>44741</v>
      </c>
      <c r="E602" s="39" t="s">
        <v>193</v>
      </c>
      <c r="F602" s="39" t="s">
        <v>38</v>
      </c>
      <c r="G602" s="45"/>
      <c r="H602" s="56">
        <v>45356</v>
      </c>
    </row>
    <row r="603" spans="1:8" x14ac:dyDescent="0.25">
      <c r="A603" s="121" t="s">
        <v>619</v>
      </c>
      <c r="B603" s="86">
        <v>6</v>
      </c>
      <c r="C603" s="105">
        <v>7242659</v>
      </c>
      <c r="D603" s="48">
        <v>43920</v>
      </c>
      <c r="E603" s="39" t="s">
        <v>193</v>
      </c>
      <c r="F603" s="39" t="s">
        <v>38</v>
      </c>
      <c r="G603" s="45"/>
      <c r="H603" s="56">
        <v>44397</v>
      </c>
    </row>
    <row r="604" spans="1:8" x14ac:dyDescent="0.25">
      <c r="A604" s="121" t="s">
        <v>688</v>
      </c>
      <c r="B604" s="86">
        <v>6</v>
      </c>
      <c r="C604" s="105">
        <v>7248695</v>
      </c>
      <c r="D604" s="48">
        <v>44007</v>
      </c>
      <c r="E604" s="39" t="s">
        <v>193</v>
      </c>
      <c r="F604" s="39" t="s">
        <v>38</v>
      </c>
      <c r="G604" s="45"/>
      <c r="H604" s="56">
        <v>44400</v>
      </c>
    </row>
    <row r="605" spans="1:8" x14ac:dyDescent="0.25">
      <c r="A605" s="121" t="s">
        <v>688</v>
      </c>
      <c r="B605" s="86">
        <v>6</v>
      </c>
      <c r="C605" s="105">
        <v>7248969</v>
      </c>
      <c r="D605" s="48">
        <v>44007</v>
      </c>
      <c r="E605" s="39" t="s">
        <v>193</v>
      </c>
      <c r="F605" s="39" t="s">
        <v>38</v>
      </c>
      <c r="G605" s="45"/>
      <c r="H605" s="56">
        <v>44400</v>
      </c>
    </row>
    <row r="606" spans="1:8" x14ac:dyDescent="0.25">
      <c r="A606" s="121" t="s">
        <v>688</v>
      </c>
      <c r="B606" s="86">
        <v>6</v>
      </c>
      <c r="C606" s="105">
        <v>7254836</v>
      </c>
      <c r="D606" s="48">
        <v>44102</v>
      </c>
      <c r="E606" s="39" t="s">
        <v>193</v>
      </c>
      <c r="F606" s="39" t="s">
        <v>38</v>
      </c>
      <c r="G606" s="45"/>
      <c r="H606" s="56">
        <v>44476</v>
      </c>
    </row>
    <row r="607" spans="1:8" x14ac:dyDescent="0.25">
      <c r="A607" s="121" t="s">
        <v>2050</v>
      </c>
      <c r="B607" s="86">
        <v>6</v>
      </c>
      <c r="C607" s="105">
        <v>7303840</v>
      </c>
      <c r="D607" s="48">
        <v>44770</v>
      </c>
      <c r="E607" s="39" t="s">
        <v>193</v>
      </c>
      <c r="F607" s="39" t="s">
        <v>38</v>
      </c>
      <c r="G607" s="45"/>
      <c r="H607" s="56">
        <v>45357</v>
      </c>
    </row>
    <row r="608" spans="1:8" x14ac:dyDescent="0.25">
      <c r="A608" s="121" t="s">
        <v>199</v>
      </c>
      <c r="B608" s="86">
        <v>90.51</v>
      </c>
      <c r="C608" s="105">
        <v>7261760</v>
      </c>
      <c r="D608" s="48">
        <v>44188</v>
      </c>
      <c r="E608" s="39" t="s">
        <v>193</v>
      </c>
      <c r="F608" s="39" t="s">
        <v>38</v>
      </c>
      <c r="G608" s="45"/>
      <c r="H608" s="56">
        <v>44672</v>
      </c>
    </row>
    <row r="609" spans="1:8" x14ac:dyDescent="0.25">
      <c r="A609" s="121" t="s">
        <v>199</v>
      </c>
      <c r="B609" s="86">
        <v>90.51</v>
      </c>
      <c r="C609" s="105">
        <v>7276837</v>
      </c>
      <c r="D609" s="48">
        <v>44411</v>
      </c>
      <c r="E609" s="39" t="s">
        <v>193</v>
      </c>
      <c r="F609" s="39" t="s">
        <v>38</v>
      </c>
      <c r="G609" s="45"/>
      <c r="H609" s="56">
        <v>44998</v>
      </c>
    </row>
    <row r="610" spans="1:8" x14ac:dyDescent="0.25">
      <c r="A610" s="121" t="s">
        <v>199</v>
      </c>
      <c r="B610" s="86">
        <v>89.1</v>
      </c>
      <c r="C610" s="105">
        <v>7283340</v>
      </c>
      <c r="D610" s="48">
        <v>44502</v>
      </c>
      <c r="E610" s="39" t="s">
        <v>193</v>
      </c>
      <c r="F610" s="39" t="s">
        <v>38</v>
      </c>
      <c r="G610" s="45"/>
      <c r="H610" s="56">
        <v>44998</v>
      </c>
    </row>
    <row r="611" spans="1:8" x14ac:dyDescent="0.25">
      <c r="A611" s="121" t="s">
        <v>199</v>
      </c>
      <c r="B611" s="86">
        <v>400</v>
      </c>
      <c r="C611" s="105">
        <v>7300893</v>
      </c>
      <c r="D611" s="48">
        <v>44733</v>
      </c>
      <c r="E611" s="39" t="s">
        <v>193</v>
      </c>
      <c r="F611" s="39" t="s">
        <v>38</v>
      </c>
      <c r="G611" s="45"/>
      <c r="H611" s="56">
        <v>45356</v>
      </c>
    </row>
    <row r="612" spans="1:8" x14ac:dyDescent="0.25">
      <c r="A612" s="121" t="s">
        <v>1230</v>
      </c>
      <c r="B612" s="86">
        <v>90.51</v>
      </c>
      <c r="C612" s="105">
        <v>7272648</v>
      </c>
      <c r="D612" s="48">
        <v>44350</v>
      </c>
      <c r="E612" s="39" t="s">
        <v>193</v>
      </c>
      <c r="F612" s="39" t="s">
        <v>38</v>
      </c>
      <c r="G612" s="45"/>
      <c r="H612" s="56">
        <v>44830</v>
      </c>
    </row>
    <row r="613" spans="1:8" x14ac:dyDescent="0.25">
      <c r="A613" s="121" t="s">
        <v>2123</v>
      </c>
      <c r="B613" s="86">
        <v>6</v>
      </c>
      <c r="C613" s="105">
        <v>7306462</v>
      </c>
      <c r="D613" s="48">
        <v>44804</v>
      </c>
      <c r="E613" s="39" t="s">
        <v>193</v>
      </c>
      <c r="F613" s="39" t="s">
        <v>38</v>
      </c>
      <c r="G613" s="45"/>
      <c r="H613" s="56">
        <v>45358</v>
      </c>
    </row>
    <row r="614" spans="1:8" x14ac:dyDescent="0.25">
      <c r="A614" s="121" t="s">
        <v>904</v>
      </c>
      <c r="B614" s="86">
        <v>10</v>
      </c>
      <c r="C614" s="105">
        <v>120065</v>
      </c>
      <c r="D614" s="48">
        <v>44602</v>
      </c>
      <c r="E614" s="39" t="s">
        <v>0</v>
      </c>
      <c r="F614" s="39" t="s">
        <v>205</v>
      </c>
      <c r="G614" s="45" t="s">
        <v>945</v>
      </c>
      <c r="H614" s="56">
        <v>44606</v>
      </c>
    </row>
    <row r="615" spans="1:8" x14ac:dyDescent="0.25">
      <c r="A615" s="121" t="s">
        <v>904</v>
      </c>
      <c r="B615" s="86">
        <v>10</v>
      </c>
      <c r="C615" s="105">
        <v>122282</v>
      </c>
      <c r="D615" s="48">
        <v>44602</v>
      </c>
      <c r="E615" s="39" t="s">
        <v>0</v>
      </c>
      <c r="F615" s="39" t="s">
        <v>205</v>
      </c>
      <c r="G615" s="45" t="s">
        <v>945</v>
      </c>
      <c r="H615" s="56">
        <v>44606</v>
      </c>
    </row>
    <row r="616" spans="1:8" x14ac:dyDescent="0.25">
      <c r="A616" s="121" t="s">
        <v>1415</v>
      </c>
      <c r="B616" s="86">
        <v>11.13</v>
      </c>
      <c r="C616" s="105">
        <v>126726</v>
      </c>
      <c r="D616" s="48">
        <v>44973</v>
      </c>
      <c r="E616" s="39" t="s">
        <v>0</v>
      </c>
      <c r="F616" s="39" t="s">
        <v>205</v>
      </c>
      <c r="G616" s="45" t="s">
        <v>1501</v>
      </c>
      <c r="H616" s="56">
        <v>44973</v>
      </c>
    </row>
    <row r="617" spans="1:8" x14ac:dyDescent="0.25">
      <c r="A617" s="121" t="s">
        <v>1421</v>
      </c>
      <c r="B617" s="86">
        <v>50</v>
      </c>
      <c r="C617" s="105">
        <v>127095</v>
      </c>
      <c r="D617" s="48">
        <v>44973</v>
      </c>
      <c r="E617" s="39" t="s">
        <v>0</v>
      </c>
      <c r="F617" s="39" t="s">
        <v>205</v>
      </c>
      <c r="G617" s="45" t="s">
        <v>1501</v>
      </c>
      <c r="H617" s="56">
        <v>44973</v>
      </c>
    </row>
    <row r="618" spans="1:8" x14ac:dyDescent="0.25">
      <c r="A618" s="121" t="s">
        <v>1403</v>
      </c>
      <c r="B618" s="86">
        <v>30</v>
      </c>
      <c r="C618" s="105">
        <v>125986</v>
      </c>
      <c r="D618" s="48">
        <v>44973</v>
      </c>
      <c r="E618" s="39" t="s">
        <v>0</v>
      </c>
      <c r="F618" s="39" t="s">
        <v>205</v>
      </c>
      <c r="G618" s="45" t="s">
        <v>1487</v>
      </c>
      <c r="H618" s="56">
        <v>44973</v>
      </c>
    </row>
    <row r="619" spans="1:8" x14ac:dyDescent="0.25">
      <c r="A619" s="121" t="s">
        <v>543</v>
      </c>
      <c r="B619" s="86">
        <v>15</v>
      </c>
      <c r="C619" s="105">
        <v>7237985</v>
      </c>
      <c r="D619" s="48">
        <v>43859</v>
      </c>
      <c r="E619" s="39" t="s">
        <v>193</v>
      </c>
      <c r="F619" s="39" t="s">
        <v>38</v>
      </c>
      <c r="G619" s="45"/>
      <c r="H619" s="56">
        <v>44392</v>
      </c>
    </row>
    <row r="620" spans="1:8" x14ac:dyDescent="0.25">
      <c r="A620" s="121" t="s">
        <v>1614</v>
      </c>
      <c r="B620" s="86">
        <v>6</v>
      </c>
      <c r="C620" s="105">
        <v>7282802</v>
      </c>
      <c r="D620" s="48">
        <v>44496</v>
      </c>
      <c r="E620" s="39" t="s">
        <v>193</v>
      </c>
      <c r="F620" s="39" t="s">
        <v>38</v>
      </c>
      <c r="G620" s="45"/>
      <c r="H620" s="56">
        <v>44998</v>
      </c>
    </row>
    <row r="621" spans="1:8" x14ac:dyDescent="0.25">
      <c r="A621" s="121" t="s">
        <v>592</v>
      </c>
      <c r="B621" s="86">
        <v>6</v>
      </c>
      <c r="C621" s="105">
        <v>7240190</v>
      </c>
      <c r="D621" s="48">
        <v>43886</v>
      </c>
      <c r="E621" s="39" t="s">
        <v>193</v>
      </c>
      <c r="F621" s="39" t="s">
        <v>38</v>
      </c>
      <c r="G621" s="45"/>
      <c r="H621" s="56">
        <v>44397</v>
      </c>
    </row>
    <row r="622" spans="1:8" x14ac:dyDescent="0.25">
      <c r="A622" s="121" t="s">
        <v>1075</v>
      </c>
      <c r="B622" s="86">
        <v>6</v>
      </c>
      <c r="C622" s="105">
        <v>7265532</v>
      </c>
      <c r="D622" s="48">
        <v>44251</v>
      </c>
      <c r="E622" s="39" t="s">
        <v>193</v>
      </c>
      <c r="F622" s="39" t="s">
        <v>38</v>
      </c>
      <c r="G622" s="45"/>
      <c r="H622" s="56">
        <v>44677</v>
      </c>
    </row>
    <row r="623" spans="1:8" x14ac:dyDescent="0.25">
      <c r="A623" s="121" t="s">
        <v>721</v>
      </c>
      <c r="B623" s="86">
        <v>6</v>
      </c>
      <c r="C623" s="105">
        <v>7251027</v>
      </c>
      <c r="D623" s="48">
        <v>44042</v>
      </c>
      <c r="E623" s="39" t="s">
        <v>193</v>
      </c>
      <c r="F623" s="39" t="s">
        <v>38</v>
      </c>
      <c r="G623" s="45"/>
      <c r="H623" s="56">
        <v>44414</v>
      </c>
    </row>
    <row r="624" spans="1:8" x14ac:dyDescent="0.25">
      <c r="A624" s="18" t="s">
        <v>2367</v>
      </c>
      <c r="B624" s="10">
        <v>6</v>
      </c>
      <c r="C624" s="42">
        <v>7317819</v>
      </c>
      <c r="D624" s="36">
        <v>44957</v>
      </c>
      <c r="E624" s="39" t="s">
        <v>193</v>
      </c>
      <c r="F624" s="39" t="s">
        <v>38</v>
      </c>
      <c r="H624" s="40">
        <v>45363</v>
      </c>
    </row>
    <row r="625" spans="1:8" x14ac:dyDescent="0.25">
      <c r="A625" s="121" t="s">
        <v>2181</v>
      </c>
      <c r="B625" s="86">
        <v>6</v>
      </c>
      <c r="C625" s="105">
        <v>7308711</v>
      </c>
      <c r="D625" s="48">
        <v>44834</v>
      </c>
      <c r="E625" s="39" t="s">
        <v>193</v>
      </c>
      <c r="F625" s="39" t="s">
        <v>38</v>
      </c>
      <c r="G625" s="45"/>
      <c r="H625" s="56">
        <v>45359</v>
      </c>
    </row>
    <row r="626" spans="1:8" x14ac:dyDescent="0.25">
      <c r="A626" s="121" t="s">
        <v>2182</v>
      </c>
      <c r="B626" s="86">
        <v>6</v>
      </c>
      <c r="C626" s="105">
        <v>7308712</v>
      </c>
      <c r="D626" s="48">
        <v>44834</v>
      </c>
      <c r="E626" s="39" t="s">
        <v>193</v>
      </c>
      <c r="F626" s="39" t="s">
        <v>38</v>
      </c>
      <c r="G626" s="45"/>
      <c r="H626" s="56">
        <v>45359</v>
      </c>
    </row>
    <row r="627" spans="1:8" x14ac:dyDescent="0.25">
      <c r="A627" s="121" t="s">
        <v>753</v>
      </c>
      <c r="B627" s="86">
        <v>6</v>
      </c>
      <c r="C627" s="105">
        <v>7253018</v>
      </c>
      <c r="D627" s="48">
        <v>44074</v>
      </c>
      <c r="E627" s="39" t="s">
        <v>193</v>
      </c>
      <c r="F627" s="39" t="s">
        <v>38</v>
      </c>
      <c r="G627" s="45"/>
      <c r="H627" s="56">
        <v>44442</v>
      </c>
    </row>
    <row r="628" spans="1:8" x14ac:dyDescent="0.25">
      <c r="A628" s="121" t="s">
        <v>567</v>
      </c>
      <c r="B628" s="86">
        <v>6</v>
      </c>
      <c r="C628" s="105">
        <v>7238108</v>
      </c>
      <c r="D628" s="48">
        <v>43859</v>
      </c>
      <c r="E628" s="39" t="s">
        <v>193</v>
      </c>
      <c r="F628" s="39" t="s">
        <v>38</v>
      </c>
      <c r="G628" s="45"/>
      <c r="H628" s="56">
        <v>44392</v>
      </c>
    </row>
    <row r="629" spans="1:8" x14ac:dyDescent="0.25">
      <c r="A629" s="66" t="s">
        <v>160</v>
      </c>
      <c r="B629" s="81">
        <v>100</v>
      </c>
      <c r="C629" s="113">
        <v>38277</v>
      </c>
      <c r="D629" s="67" t="s">
        <v>121</v>
      </c>
      <c r="E629" s="43" t="s">
        <v>194</v>
      </c>
      <c r="F629" s="43" t="s">
        <v>122</v>
      </c>
      <c r="G629" s="87" t="s">
        <v>123</v>
      </c>
      <c r="H629" s="91">
        <v>42516</v>
      </c>
    </row>
    <row r="630" spans="1:8" x14ac:dyDescent="0.25">
      <c r="A630" s="121" t="s">
        <v>756</v>
      </c>
      <c r="B630" s="86">
        <v>6</v>
      </c>
      <c r="C630" s="105">
        <v>7253031</v>
      </c>
      <c r="D630" s="48">
        <v>44074</v>
      </c>
      <c r="E630" s="39" t="s">
        <v>193</v>
      </c>
      <c r="F630" s="39" t="s">
        <v>38</v>
      </c>
      <c r="G630" s="45"/>
      <c r="H630" s="56">
        <v>44442</v>
      </c>
    </row>
    <row r="631" spans="1:8" x14ac:dyDescent="0.25">
      <c r="A631" s="121" t="s">
        <v>570</v>
      </c>
      <c r="B631" s="86">
        <v>6</v>
      </c>
      <c r="C631" s="105">
        <v>7238129</v>
      </c>
      <c r="D631" s="48">
        <v>43859</v>
      </c>
      <c r="E631" s="39" t="s">
        <v>193</v>
      </c>
      <c r="F631" s="39" t="s">
        <v>38</v>
      </c>
      <c r="G631" s="45"/>
      <c r="H631" s="56">
        <v>44392</v>
      </c>
    </row>
    <row r="632" spans="1:8" x14ac:dyDescent="0.25">
      <c r="A632" s="121" t="s">
        <v>2462</v>
      </c>
      <c r="B632" s="86">
        <v>4.25</v>
      </c>
      <c r="C632" s="105">
        <v>32688</v>
      </c>
      <c r="D632" s="48">
        <v>45358</v>
      </c>
      <c r="E632" s="39" t="s">
        <v>100</v>
      </c>
      <c r="F632" s="39" t="s">
        <v>2453</v>
      </c>
      <c r="G632" s="45" t="s">
        <v>2453</v>
      </c>
      <c r="H632" s="56">
        <v>45369</v>
      </c>
    </row>
    <row r="633" spans="1:8" x14ac:dyDescent="0.25">
      <c r="A633" s="121" t="s">
        <v>2072</v>
      </c>
      <c r="B633" s="86">
        <v>6</v>
      </c>
      <c r="C633" s="105">
        <v>7303934</v>
      </c>
      <c r="D633" s="48">
        <v>44770</v>
      </c>
      <c r="E633" s="39" t="s">
        <v>193</v>
      </c>
      <c r="F633" s="39" t="s">
        <v>38</v>
      </c>
      <c r="G633" s="45"/>
      <c r="H633" s="56">
        <v>45357</v>
      </c>
    </row>
    <row r="634" spans="1:8" x14ac:dyDescent="0.25">
      <c r="A634" s="121" t="s">
        <v>2072</v>
      </c>
      <c r="B634" s="86">
        <v>6</v>
      </c>
      <c r="C634" s="105">
        <v>7308808</v>
      </c>
      <c r="D634" s="48">
        <v>44834</v>
      </c>
      <c r="E634" s="39" t="s">
        <v>193</v>
      </c>
      <c r="F634" s="39" t="s">
        <v>38</v>
      </c>
      <c r="G634" s="45"/>
      <c r="H634" s="56">
        <v>45359</v>
      </c>
    </row>
    <row r="635" spans="1:8" x14ac:dyDescent="0.25">
      <c r="A635" s="18" t="s">
        <v>2371</v>
      </c>
      <c r="B635" s="10">
        <v>6</v>
      </c>
      <c r="C635" s="42">
        <v>7317837</v>
      </c>
      <c r="D635" s="36">
        <v>44957</v>
      </c>
      <c r="E635" s="39" t="s">
        <v>193</v>
      </c>
      <c r="F635" s="39" t="s">
        <v>38</v>
      </c>
      <c r="H635" s="40">
        <v>45363</v>
      </c>
    </row>
    <row r="636" spans="1:8" x14ac:dyDescent="0.25">
      <c r="A636" s="121" t="s">
        <v>331</v>
      </c>
      <c r="B636" s="86">
        <v>75</v>
      </c>
      <c r="C636" s="105">
        <v>115090</v>
      </c>
      <c r="D636" s="48">
        <v>44245</v>
      </c>
      <c r="E636" s="39" t="s">
        <v>0</v>
      </c>
      <c r="F636" s="39" t="s">
        <v>205</v>
      </c>
      <c r="G636" s="45" t="s">
        <v>332</v>
      </c>
      <c r="H636" s="56">
        <v>44244</v>
      </c>
    </row>
    <row r="637" spans="1:8" x14ac:dyDescent="0.25">
      <c r="A637" s="18" t="s">
        <v>2323</v>
      </c>
      <c r="B637" s="10">
        <v>767.33</v>
      </c>
      <c r="C637" s="42">
        <v>7314651</v>
      </c>
      <c r="D637" s="36">
        <v>44910</v>
      </c>
      <c r="E637" s="39" t="s">
        <v>193</v>
      </c>
      <c r="F637" s="39" t="s">
        <v>38</v>
      </c>
      <c r="H637" s="56">
        <v>45363</v>
      </c>
    </row>
    <row r="638" spans="1:8" x14ac:dyDescent="0.25">
      <c r="A638" s="121" t="s">
        <v>249</v>
      </c>
      <c r="B638" s="86">
        <v>20</v>
      </c>
      <c r="C638" s="105">
        <v>114782</v>
      </c>
      <c r="D638" s="48">
        <v>44245</v>
      </c>
      <c r="E638" s="39" t="s">
        <v>0</v>
      </c>
      <c r="F638" s="39" t="s">
        <v>205</v>
      </c>
      <c r="G638" s="45" t="s">
        <v>319</v>
      </c>
      <c r="H638" s="56">
        <v>44244</v>
      </c>
    </row>
    <row r="639" spans="1:8" x14ac:dyDescent="0.25">
      <c r="A639" s="121" t="s">
        <v>249</v>
      </c>
      <c r="B639" s="86">
        <v>20</v>
      </c>
      <c r="C639" s="105">
        <v>115290</v>
      </c>
      <c r="D639" s="48">
        <v>44245</v>
      </c>
      <c r="E639" s="39" t="s">
        <v>0</v>
      </c>
      <c r="F639" s="39" t="s">
        <v>205</v>
      </c>
      <c r="G639" s="45" t="s">
        <v>319</v>
      </c>
      <c r="H639" s="56">
        <v>44244</v>
      </c>
    </row>
    <row r="640" spans="1:8" x14ac:dyDescent="0.25">
      <c r="A640" s="121" t="s">
        <v>2459</v>
      </c>
      <c r="B640" s="86">
        <v>25</v>
      </c>
      <c r="C640" s="105">
        <v>32688</v>
      </c>
      <c r="D640" s="48">
        <v>45358</v>
      </c>
      <c r="E640" s="39" t="s">
        <v>100</v>
      </c>
      <c r="F640" s="39" t="s">
        <v>2450</v>
      </c>
      <c r="G640" s="45" t="s">
        <v>2450</v>
      </c>
      <c r="H640" s="56">
        <v>45369</v>
      </c>
    </row>
    <row r="641" spans="1:8" x14ac:dyDescent="0.25">
      <c r="A641" s="121" t="s">
        <v>2457</v>
      </c>
      <c r="B641" s="86">
        <v>31.2</v>
      </c>
      <c r="C641" s="105">
        <v>32688</v>
      </c>
      <c r="D641" s="48">
        <v>45358</v>
      </c>
      <c r="E641" s="39" t="s">
        <v>100</v>
      </c>
      <c r="F641" s="39" t="s">
        <v>2448</v>
      </c>
      <c r="G641" s="45" t="s">
        <v>2448</v>
      </c>
      <c r="H641" s="56">
        <v>45369</v>
      </c>
    </row>
    <row r="642" spans="1:8" x14ac:dyDescent="0.25">
      <c r="A642" s="121" t="s">
        <v>502</v>
      </c>
      <c r="B642" s="86">
        <v>6</v>
      </c>
      <c r="C642" s="105">
        <v>7233235</v>
      </c>
      <c r="D642" s="48">
        <v>43790</v>
      </c>
      <c r="E642" s="39" t="s">
        <v>193</v>
      </c>
      <c r="F642" s="39" t="s">
        <v>38</v>
      </c>
      <c r="G642" s="45"/>
      <c r="H642" s="56">
        <v>44341</v>
      </c>
    </row>
    <row r="643" spans="1:8" x14ac:dyDescent="0.25">
      <c r="A643" s="121" t="s">
        <v>2127</v>
      </c>
      <c r="B643" s="86">
        <v>6</v>
      </c>
      <c r="C643" s="105">
        <v>7306469</v>
      </c>
      <c r="D643" s="48">
        <v>44804</v>
      </c>
      <c r="E643" s="39" t="s">
        <v>193</v>
      </c>
      <c r="F643" s="39" t="s">
        <v>38</v>
      </c>
      <c r="G643" s="45"/>
      <c r="H643" s="56">
        <v>45358</v>
      </c>
    </row>
    <row r="644" spans="1:8" x14ac:dyDescent="0.25">
      <c r="A644" s="121" t="s">
        <v>2522</v>
      </c>
      <c r="B644" s="86">
        <v>15</v>
      </c>
      <c r="C644" s="105">
        <v>7322764</v>
      </c>
      <c r="D644" s="48">
        <v>45015</v>
      </c>
      <c r="E644" s="39" t="s">
        <v>193</v>
      </c>
      <c r="F644" s="39" t="s">
        <v>38</v>
      </c>
      <c r="G644" s="45"/>
      <c r="H644" s="56">
        <v>45415</v>
      </c>
    </row>
    <row r="645" spans="1:8" x14ac:dyDescent="0.25">
      <c r="A645" s="121" t="s">
        <v>998</v>
      </c>
      <c r="B645" s="86">
        <v>6</v>
      </c>
      <c r="C645" s="105">
        <v>7261505</v>
      </c>
      <c r="D645" s="48">
        <v>44187</v>
      </c>
      <c r="E645" s="39" t="s">
        <v>193</v>
      </c>
      <c r="F645" s="39" t="s">
        <v>38</v>
      </c>
      <c r="G645" s="45"/>
      <c r="H645" s="56">
        <v>44672</v>
      </c>
    </row>
    <row r="646" spans="1:8" x14ac:dyDescent="0.25">
      <c r="A646" s="121" t="s">
        <v>1774</v>
      </c>
      <c r="B646" s="86">
        <v>60</v>
      </c>
      <c r="C646" s="105">
        <v>7292089</v>
      </c>
      <c r="D646" s="48">
        <v>44616</v>
      </c>
      <c r="E646" s="39" t="s">
        <v>193</v>
      </c>
      <c r="F646" s="39" t="s">
        <v>38</v>
      </c>
      <c r="G646" s="45"/>
      <c r="H646" s="56">
        <v>45002</v>
      </c>
    </row>
    <row r="647" spans="1:8" x14ac:dyDescent="0.25">
      <c r="A647" s="121" t="s">
        <v>1774</v>
      </c>
      <c r="B647" s="86">
        <v>30</v>
      </c>
      <c r="C647" s="105">
        <v>7294245</v>
      </c>
      <c r="D647" s="48">
        <v>44649</v>
      </c>
      <c r="E647" s="39" t="s">
        <v>193</v>
      </c>
      <c r="F647" s="39" t="s">
        <v>38</v>
      </c>
      <c r="G647" s="45"/>
      <c r="H647" s="56">
        <v>45002</v>
      </c>
    </row>
    <row r="648" spans="1:8" x14ac:dyDescent="0.25">
      <c r="A648" s="121" t="s">
        <v>1774</v>
      </c>
      <c r="B648" s="86">
        <v>30</v>
      </c>
      <c r="C648" s="105">
        <v>7299067</v>
      </c>
      <c r="D648" s="48">
        <v>45071</v>
      </c>
      <c r="E648" s="39" t="s">
        <v>193</v>
      </c>
      <c r="F648" s="39" t="s">
        <v>38</v>
      </c>
      <c r="G648" s="45"/>
      <c r="H648" s="56">
        <v>45279</v>
      </c>
    </row>
    <row r="649" spans="1:8" x14ac:dyDescent="0.25">
      <c r="A649" s="121" t="s">
        <v>1738</v>
      </c>
      <c r="B649" s="86">
        <v>75</v>
      </c>
      <c r="C649" s="105">
        <v>7291546</v>
      </c>
      <c r="D649" s="48">
        <v>44610</v>
      </c>
      <c r="E649" s="39" t="s">
        <v>193</v>
      </c>
      <c r="F649" s="39" t="s">
        <v>38</v>
      </c>
      <c r="G649" s="45"/>
      <c r="H649" s="56">
        <v>45002</v>
      </c>
    </row>
    <row r="650" spans="1:8" x14ac:dyDescent="0.25">
      <c r="A650" s="18" t="s">
        <v>2219</v>
      </c>
      <c r="B650" s="10">
        <v>15</v>
      </c>
      <c r="C650" s="42">
        <v>7310690</v>
      </c>
      <c r="D650" s="36">
        <v>44865</v>
      </c>
      <c r="E650" s="39" t="s">
        <v>193</v>
      </c>
      <c r="F650" s="39" t="s">
        <v>38</v>
      </c>
      <c r="H650" s="40">
        <v>45363</v>
      </c>
    </row>
    <row r="651" spans="1:8" x14ac:dyDescent="0.25">
      <c r="A651" s="121" t="s">
        <v>1304</v>
      </c>
      <c r="B651" s="86">
        <v>6</v>
      </c>
      <c r="C651" s="105">
        <v>7276627</v>
      </c>
      <c r="D651" s="48">
        <v>44406</v>
      </c>
      <c r="E651" s="39" t="s">
        <v>193</v>
      </c>
      <c r="F651" s="39" t="s">
        <v>38</v>
      </c>
      <c r="G651" s="45"/>
      <c r="H651" s="56">
        <v>44907</v>
      </c>
    </row>
    <row r="652" spans="1:8" x14ac:dyDescent="0.25">
      <c r="A652" s="121" t="s">
        <v>2203</v>
      </c>
      <c r="B652" s="86">
        <v>15</v>
      </c>
      <c r="C652" s="105">
        <v>7308865</v>
      </c>
      <c r="D652" s="48">
        <v>44834</v>
      </c>
      <c r="E652" s="39" t="s">
        <v>193</v>
      </c>
      <c r="F652" s="39" t="s">
        <v>38</v>
      </c>
      <c r="G652" s="45"/>
      <c r="H652" s="56">
        <v>45359</v>
      </c>
    </row>
    <row r="653" spans="1:8" x14ac:dyDescent="0.25">
      <c r="A653" s="121" t="s">
        <v>2041</v>
      </c>
      <c r="B653" s="86">
        <v>6</v>
      </c>
      <c r="C653" s="105">
        <v>7303795</v>
      </c>
      <c r="D653" s="48">
        <v>44770</v>
      </c>
      <c r="E653" s="39" t="s">
        <v>193</v>
      </c>
      <c r="F653" s="39" t="s">
        <v>38</v>
      </c>
      <c r="G653" s="45"/>
      <c r="H653" s="56">
        <v>45357</v>
      </c>
    </row>
    <row r="654" spans="1:8" x14ac:dyDescent="0.25">
      <c r="A654" s="121" t="s">
        <v>2041</v>
      </c>
      <c r="B654" s="86">
        <v>6</v>
      </c>
      <c r="C654" s="105">
        <v>7306444</v>
      </c>
      <c r="D654" s="48">
        <v>44804</v>
      </c>
      <c r="E654" s="39" t="s">
        <v>193</v>
      </c>
      <c r="F654" s="39" t="s">
        <v>38</v>
      </c>
      <c r="G654" s="45"/>
      <c r="H654" s="56">
        <v>45358</v>
      </c>
    </row>
    <row r="655" spans="1:8" x14ac:dyDescent="0.25">
      <c r="A655" s="121" t="s">
        <v>2555</v>
      </c>
      <c r="B655" s="86">
        <v>15</v>
      </c>
      <c r="C655" s="105">
        <v>7324993</v>
      </c>
      <c r="D655" s="48">
        <v>45043</v>
      </c>
      <c r="E655" s="39" t="s">
        <v>193</v>
      </c>
      <c r="F655" s="39" t="s">
        <v>38</v>
      </c>
      <c r="G655" s="45"/>
      <c r="H655" s="56">
        <v>45415</v>
      </c>
    </row>
    <row r="656" spans="1:8" x14ac:dyDescent="0.25">
      <c r="A656" s="18" t="s">
        <v>2235</v>
      </c>
      <c r="B656" s="10">
        <v>6</v>
      </c>
      <c r="C656" s="42">
        <v>7310830</v>
      </c>
      <c r="D656" s="36">
        <v>44865</v>
      </c>
      <c r="E656" s="39" t="s">
        <v>193</v>
      </c>
      <c r="F656" s="39" t="s">
        <v>38</v>
      </c>
      <c r="H656" s="40">
        <v>45363</v>
      </c>
    </row>
    <row r="657" spans="1:8" x14ac:dyDescent="0.25">
      <c r="A657" s="18" t="s">
        <v>2235</v>
      </c>
      <c r="B657" s="10">
        <v>6</v>
      </c>
      <c r="C657" s="42">
        <v>7310831</v>
      </c>
      <c r="D657" s="36">
        <v>44865</v>
      </c>
      <c r="E657" s="39" t="s">
        <v>193</v>
      </c>
      <c r="F657" s="39" t="s">
        <v>38</v>
      </c>
      <c r="H657" s="40">
        <v>45363</v>
      </c>
    </row>
    <row r="658" spans="1:8" x14ac:dyDescent="0.25">
      <c r="A658" s="121" t="s">
        <v>618</v>
      </c>
      <c r="B658" s="86">
        <v>6</v>
      </c>
      <c r="C658" s="105">
        <v>7242656</v>
      </c>
      <c r="D658" s="48">
        <v>43920</v>
      </c>
      <c r="E658" s="39" t="s">
        <v>193</v>
      </c>
      <c r="F658" s="39" t="s">
        <v>38</v>
      </c>
      <c r="G658" s="45"/>
      <c r="H658" s="56">
        <v>44397</v>
      </c>
    </row>
    <row r="659" spans="1:8" x14ac:dyDescent="0.25">
      <c r="A659" s="121" t="s">
        <v>464</v>
      </c>
      <c r="B659" s="86">
        <v>6</v>
      </c>
      <c r="C659" s="105">
        <v>7236168</v>
      </c>
      <c r="D659" s="48">
        <v>43825</v>
      </c>
      <c r="E659" s="39" t="s">
        <v>193</v>
      </c>
      <c r="F659" s="39" t="s">
        <v>38</v>
      </c>
      <c r="G659" s="45"/>
      <c r="H659" s="56">
        <v>44341</v>
      </c>
    </row>
    <row r="660" spans="1:8" x14ac:dyDescent="0.25">
      <c r="A660" s="121" t="s">
        <v>503</v>
      </c>
      <c r="B660" s="86">
        <v>6</v>
      </c>
      <c r="C660" s="105">
        <v>7233242</v>
      </c>
      <c r="D660" s="48">
        <v>43790</v>
      </c>
      <c r="E660" s="39" t="s">
        <v>193</v>
      </c>
      <c r="F660" s="39" t="s">
        <v>38</v>
      </c>
      <c r="G660" s="45"/>
      <c r="H660" s="56">
        <v>44341</v>
      </c>
    </row>
    <row r="661" spans="1:8" x14ac:dyDescent="0.25">
      <c r="A661" s="121" t="s">
        <v>213</v>
      </c>
      <c r="B661" s="86">
        <v>20.5</v>
      </c>
      <c r="C661" s="105">
        <v>123511</v>
      </c>
      <c r="D661" s="48">
        <v>44973</v>
      </c>
      <c r="E661" s="39" t="s">
        <v>0</v>
      </c>
      <c r="F661" s="39" t="s">
        <v>205</v>
      </c>
      <c r="G661" s="45" t="s">
        <v>1431</v>
      </c>
      <c r="H661" s="56">
        <v>44973</v>
      </c>
    </row>
    <row r="662" spans="1:8" x14ac:dyDescent="0.25">
      <c r="A662" s="121" t="s">
        <v>213</v>
      </c>
      <c r="B662" s="86">
        <v>73</v>
      </c>
      <c r="C662" s="105">
        <v>123712</v>
      </c>
      <c r="D662" s="48">
        <v>44973</v>
      </c>
      <c r="E662" s="39" t="s">
        <v>0</v>
      </c>
      <c r="F662" s="39" t="s">
        <v>205</v>
      </c>
      <c r="G662" s="45" t="s">
        <v>1435</v>
      </c>
      <c r="H662" s="56">
        <v>44973</v>
      </c>
    </row>
    <row r="663" spans="1:8" x14ac:dyDescent="0.25">
      <c r="A663" s="121" t="s">
        <v>213</v>
      </c>
      <c r="B663" s="86">
        <v>38.5</v>
      </c>
      <c r="C663" s="105">
        <v>127888</v>
      </c>
      <c r="D663" s="48">
        <v>45334</v>
      </c>
      <c r="E663" s="39" t="s">
        <v>0</v>
      </c>
      <c r="F663" s="39" t="s">
        <v>205</v>
      </c>
      <c r="G663" s="45" t="s">
        <v>1945</v>
      </c>
      <c r="H663" s="56">
        <v>45342</v>
      </c>
    </row>
    <row r="664" spans="1:8" x14ac:dyDescent="0.25">
      <c r="A664" s="121" t="s">
        <v>213</v>
      </c>
      <c r="B664" s="86">
        <v>62</v>
      </c>
      <c r="C664" s="105">
        <v>128814</v>
      </c>
      <c r="D664" s="48">
        <v>45334</v>
      </c>
      <c r="E664" s="39" t="s">
        <v>0</v>
      </c>
      <c r="F664" s="39" t="s">
        <v>205</v>
      </c>
      <c r="G664" s="45" t="s">
        <v>1952</v>
      </c>
      <c r="H664" s="56">
        <v>45342</v>
      </c>
    </row>
    <row r="665" spans="1:8" x14ac:dyDescent="0.25">
      <c r="A665" s="121" t="s">
        <v>2510</v>
      </c>
      <c r="B665" s="86">
        <v>6</v>
      </c>
      <c r="C665" s="105">
        <v>7322635</v>
      </c>
      <c r="D665" s="48">
        <v>45015</v>
      </c>
      <c r="E665" s="39" t="s">
        <v>193</v>
      </c>
      <c r="F665" s="39" t="s">
        <v>38</v>
      </c>
      <c r="G665" s="45"/>
      <c r="H665" s="56">
        <v>45415</v>
      </c>
    </row>
    <row r="666" spans="1:8" x14ac:dyDescent="0.25">
      <c r="A666" s="121" t="s">
        <v>638</v>
      </c>
      <c r="B666" s="86">
        <v>15</v>
      </c>
      <c r="C666" s="105">
        <v>7242889</v>
      </c>
      <c r="D666" s="48">
        <v>43920</v>
      </c>
      <c r="E666" s="39" t="s">
        <v>193</v>
      </c>
      <c r="F666" s="39" t="s">
        <v>38</v>
      </c>
      <c r="G666" s="45"/>
      <c r="H666" s="56">
        <v>44397</v>
      </c>
    </row>
    <row r="667" spans="1:8" x14ac:dyDescent="0.25">
      <c r="A667" s="121" t="s">
        <v>1564</v>
      </c>
      <c r="B667" s="86">
        <v>88</v>
      </c>
      <c r="C667" s="105">
        <v>7280315</v>
      </c>
      <c r="D667" s="48">
        <v>44462</v>
      </c>
      <c r="E667" s="39" t="s">
        <v>193</v>
      </c>
      <c r="F667" s="39" t="s">
        <v>38</v>
      </c>
      <c r="G667" s="45"/>
      <c r="H667" s="56">
        <v>44998</v>
      </c>
    </row>
    <row r="668" spans="1:8" x14ac:dyDescent="0.25">
      <c r="A668" s="121" t="s">
        <v>1564</v>
      </c>
      <c r="B668" s="86">
        <v>88</v>
      </c>
      <c r="C668" s="105">
        <v>7281638</v>
      </c>
      <c r="D668" s="48">
        <v>44477</v>
      </c>
      <c r="E668" s="39" t="s">
        <v>193</v>
      </c>
      <c r="F668" s="39" t="s">
        <v>38</v>
      </c>
      <c r="G668" s="45"/>
      <c r="H668" s="56">
        <v>44998</v>
      </c>
    </row>
    <row r="669" spans="1:8" x14ac:dyDescent="0.25">
      <c r="A669" s="46" t="s">
        <v>20</v>
      </c>
      <c r="B669" s="50">
        <v>10</v>
      </c>
      <c r="C669" s="94"/>
      <c r="D669" s="69" t="s">
        <v>192</v>
      </c>
      <c r="E669" s="46" t="s">
        <v>0</v>
      </c>
      <c r="F669" s="46" t="s">
        <v>52</v>
      </c>
      <c r="G669" s="46" t="s">
        <v>21</v>
      </c>
      <c r="H669" s="55">
        <v>42425</v>
      </c>
    </row>
    <row r="670" spans="1:8" x14ac:dyDescent="0.25">
      <c r="A670" s="121" t="s">
        <v>2009</v>
      </c>
      <c r="B670" s="86">
        <v>70.400000000000006</v>
      </c>
      <c r="C670" s="105">
        <v>130466</v>
      </c>
      <c r="D670" s="48">
        <v>45334</v>
      </c>
      <c r="E670" s="39" t="s">
        <v>0</v>
      </c>
      <c r="F670" s="39" t="s">
        <v>205</v>
      </c>
      <c r="G670" s="45" t="s">
        <v>1972</v>
      </c>
      <c r="H670" s="56">
        <v>45342</v>
      </c>
    </row>
    <row r="671" spans="1:8" x14ac:dyDescent="0.25">
      <c r="A671" s="121" t="s">
        <v>2504</v>
      </c>
      <c r="B671" s="86">
        <v>6</v>
      </c>
      <c r="C671" s="105">
        <v>7322617</v>
      </c>
      <c r="D671" s="48">
        <v>45015</v>
      </c>
      <c r="E671" s="39" t="s">
        <v>193</v>
      </c>
      <c r="F671" s="39" t="s">
        <v>38</v>
      </c>
      <c r="G671" s="45"/>
      <c r="H671" s="56">
        <v>45415</v>
      </c>
    </row>
    <row r="672" spans="1:8" x14ac:dyDescent="0.25">
      <c r="A672" s="121" t="s">
        <v>1177</v>
      </c>
      <c r="B672" s="86">
        <v>6</v>
      </c>
      <c r="C672" s="105">
        <v>7270080</v>
      </c>
      <c r="D672" s="48">
        <v>44314</v>
      </c>
      <c r="E672" s="39" t="s">
        <v>193</v>
      </c>
      <c r="F672" s="39" t="s">
        <v>38</v>
      </c>
      <c r="G672" s="45"/>
      <c r="H672" s="56">
        <v>44685</v>
      </c>
    </row>
    <row r="673" spans="1:8" x14ac:dyDescent="0.25">
      <c r="A673" s="121" t="s">
        <v>1114</v>
      </c>
      <c r="B673" s="86">
        <v>6</v>
      </c>
      <c r="C673" s="105">
        <v>7267713</v>
      </c>
      <c r="D673" s="48">
        <v>44284</v>
      </c>
      <c r="E673" s="39" t="s">
        <v>193</v>
      </c>
      <c r="F673" s="39" t="s">
        <v>38</v>
      </c>
      <c r="G673" s="45"/>
      <c r="H673" s="56">
        <v>44683</v>
      </c>
    </row>
    <row r="674" spans="1:8" x14ac:dyDescent="0.25">
      <c r="A674" s="121" t="s">
        <v>642</v>
      </c>
      <c r="B674" s="86">
        <v>15</v>
      </c>
      <c r="C674" s="105">
        <v>7242954</v>
      </c>
      <c r="D674" s="48">
        <v>43920</v>
      </c>
      <c r="E674" s="39" t="s">
        <v>193</v>
      </c>
      <c r="F674" s="39" t="s">
        <v>38</v>
      </c>
      <c r="G674" s="45"/>
      <c r="H674" s="56">
        <v>44397</v>
      </c>
    </row>
    <row r="675" spans="1:8" x14ac:dyDescent="0.25">
      <c r="A675" s="18" t="s">
        <v>2331</v>
      </c>
      <c r="B675" s="10">
        <v>120</v>
      </c>
      <c r="C675" s="42">
        <v>7315807</v>
      </c>
      <c r="D675" s="36">
        <v>44924</v>
      </c>
      <c r="E675" s="39" t="s">
        <v>193</v>
      </c>
      <c r="F675" s="39" t="s">
        <v>38</v>
      </c>
      <c r="H675" s="40">
        <v>45363</v>
      </c>
    </row>
    <row r="676" spans="1:8" x14ac:dyDescent="0.25">
      <c r="A676" s="121" t="s">
        <v>1154</v>
      </c>
      <c r="B676" s="86">
        <v>6</v>
      </c>
      <c r="C676" s="105">
        <v>7269961</v>
      </c>
      <c r="D676" s="48">
        <v>44314</v>
      </c>
      <c r="E676" s="39" t="s">
        <v>193</v>
      </c>
      <c r="F676" s="39" t="s">
        <v>38</v>
      </c>
      <c r="G676" s="45"/>
      <c r="H676" s="56">
        <v>44685</v>
      </c>
    </row>
    <row r="677" spans="1:8" x14ac:dyDescent="0.25">
      <c r="A677" s="121" t="s">
        <v>1154</v>
      </c>
      <c r="B677" s="86">
        <v>6</v>
      </c>
      <c r="C677" s="105">
        <v>7285933</v>
      </c>
      <c r="D677" s="48">
        <v>44529</v>
      </c>
      <c r="E677" s="39" t="s">
        <v>193</v>
      </c>
      <c r="F677" s="39" t="s">
        <v>38</v>
      </c>
      <c r="G677" s="45"/>
      <c r="H677" s="56">
        <v>44998</v>
      </c>
    </row>
    <row r="678" spans="1:8" x14ac:dyDescent="0.25">
      <c r="A678" s="121" t="s">
        <v>999</v>
      </c>
      <c r="B678" s="86">
        <v>6</v>
      </c>
      <c r="C678" s="105">
        <v>7261511</v>
      </c>
      <c r="D678" s="48">
        <v>44187</v>
      </c>
      <c r="E678" s="39" t="s">
        <v>193</v>
      </c>
      <c r="F678" s="39" t="s">
        <v>38</v>
      </c>
      <c r="G678" s="45"/>
      <c r="H678" s="56">
        <v>44672</v>
      </c>
    </row>
    <row r="679" spans="1:8" x14ac:dyDescent="0.25">
      <c r="A679" s="121" t="s">
        <v>1583</v>
      </c>
      <c r="B679" s="86">
        <v>6</v>
      </c>
      <c r="C679" s="105">
        <v>7280849</v>
      </c>
      <c r="D679" s="48">
        <v>44466</v>
      </c>
      <c r="E679" s="39" t="s">
        <v>193</v>
      </c>
      <c r="F679" s="39" t="s">
        <v>38</v>
      </c>
      <c r="G679" s="45"/>
      <c r="H679" s="56">
        <v>44998</v>
      </c>
    </row>
    <row r="680" spans="1:8" x14ac:dyDescent="0.25">
      <c r="A680" s="121" t="s">
        <v>1379</v>
      </c>
      <c r="B680" s="86">
        <v>135.25</v>
      </c>
      <c r="C680" s="105">
        <v>124317</v>
      </c>
      <c r="D680" s="48">
        <v>44973</v>
      </c>
      <c r="E680" s="39" t="s">
        <v>0</v>
      </c>
      <c r="F680" s="39" t="s">
        <v>205</v>
      </c>
      <c r="G680" s="45" t="s">
        <v>1461</v>
      </c>
      <c r="H680" s="56">
        <v>44973</v>
      </c>
    </row>
    <row r="681" spans="1:8" x14ac:dyDescent="0.25">
      <c r="A681" s="121" t="s">
        <v>1310</v>
      </c>
      <c r="B681" s="86">
        <v>6</v>
      </c>
      <c r="C681" s="105">
        <v>7276647</v>
      </c>
      <c r="D681" s="48">
        <v>44406</v>
      </c>
      <c r="E681" s="39" t="s">
        <v>193</v>
      </c>
      <c r="F681" s="39" t="s">
        <v>38</v>
      </c>
      <c r="G681" s="45"/>
      <c r="H681" s="56">
        <v>44907</v>
      </c>
    </row>
    <row r="682" spans="1:8" x14ac:dyDescent="0.25">
      <c r="A682" s="121" t="s">
        <v>1315</v>
      </c>
      <c r="B682" s="86">
        <v>6</v>
      </c>
      <c r="C682" s="105">
        <v>7276672</v>
      </c>
      <c r="D682" s="48">
        <v>44406</v>
      </c>
      <c r="E682" s="39" t="s">
        <v>193</v>
      </c>
      <c r="F682" s="39" t="s">
        <v>38</v>
      </c>
      <c r="G682" s="45"/>
      <c r="H682" s="56">
        <v>44907</v>
      </c>
    </row>
    <row r="683" spans="1:8" x14ac:dyDescent="0.25">
      <c r="A683" s="121" t="s">
        <v>1315</v>
      </c>
      <c r="B683" s="86">
        <v>6</v>
      </c>
      <c r="C683" s="105">
        <v>7280879</v>
      </c>
      <c r="D683" s="48">
        <v>44466</v>
      </c>
      <c r="E683" s="39" t="s">
        <v>193</v>
      </c>
      <c r="F683" s="39" t="s">
        <v>38</v>
      </c>
      <c r="G683" s="45"/>
      <c r="H683" s="56">
        <v>44998</v>
      </c>
    </row>
    <row r="684" spans="1:8" x14ac:dyDescent="0.25">
      <c r="A684" s="121" t="s">
        <v>658</v>
      </c>
      <c r="B684" s="86">
        <v>8</v>
      </c>
      <c r="C684" s="105">
        <v>7244096</v>
      </c>
      <c r="D684" s="48">
        <v>43934</v>
      </c>
      <c r="E684" s="39" t="s">
        <v>193</v>
      </c>
      <c r="F684" s="39" t="s">
        <v>38</v>
      </c>
      <c r="G684" s="45"/>
      <c r="H684" s="56">
        <v>44399</v>
      </c>
    </row>
    <row r="685" spans="1:8" x14ac:dyDescent="0.25">
      <c r="A685" s="121" t="s">
        <v>608</v>
      </c>
      <c r="B685" s="86">
        <v>28</v>
      </c>
      <c r="C685" s="105">
        <v>7241328</v>
      </c>
      <c r="D685" s="48">
        <v>43901</v>
      </c>
      <c r="E685" s="39" t="s">
        <v>193</v>
      </c>
      <c r="F685" s="39" t="s">
        <v>38</v>
      </c>
      <c r="G685" s="45"/>
      <c r="H685" s="56">
        <v>44397</v>
      </c>
    </row>
    <row r="686" spans="1:8" x14ac:dyDescent="0.25">
      <c r="A686" s="121" t="s">
        <v>342</v>
      </c>
      <c r="B686" s="86">
        <v>6</v>
      </c>
      <c r="C686" s="105">
        <v>115295</v>
      </c>
      <c r="D686" s="48">
        <v>44245</v>
      </c>
      <c r="E686" s="39" t="s">
        <v>0</v>
      </c>
      <c r="F686" s="39" t="s">
        <v>205</v>
      </c>
      <c r="G686" s="45" t="s">
        <v>215</v>
      </c>
      <c r="H686" s="56">
        <v>44244</v>
      </c>
    </row>
    <row r="687" spans="1:8" x14ac:dyDescent="0.25">
      <c r="A687" s="121" t="s">
        <v>342</v>
      </c>
      <c r="B687" s="86">
        <v>0.5</v>
      </c>
      <c r="C687" s="105">
        <v>126598</v>
      </c>
      <c r="D687" s="48">
        <v>44973</v>
      </c>
      <c r="E687" s="39" t="s">
        <v>0</v>
      </c>
      <c r="F687" s="39" t="s">
        <v>205</v>
      </c>
      <c r="G687" s="45" t="s">
        <v>1499</v>
      </c>
      <c r="H687" s="56">
        <v>44973</v>
      </c>
    </row>
    <row r="688" spans="1:8" x14ac:dyDescent="0.25">
      <c r="A688" s="121" t="s">
        <v>542</v>
      </c>
      <c r="B688" s="86">
        <v>6</v>
      </c>
      <c r="C688" s="105">
        <v>7237980</v>
      </c>
      <c r="D688" s="48">
        <v>43859</v>
      </c>
      <c r="E688" s="39" t="s">
        <v>193</v>
      </c>
      <c r="F688" s="39" t="s">
        <v>38</v>
      </c>
      <c r="G688" s="45"/>
      <c r="H688" s="56">
        <v>44392</v>
      </c>
    </row>
    <row r="689" spans="1:8" x14ac:dyDescent="0.25">
      <c r="A689" s="121" t="s">
        <v>939</v>
      </c>
      <c r="B689" s="86">
        <v>30</v>
      </c>
      <c r="C689" s="105">
        <v>121128</v>
      </c>
      <c r="D689" s="48">
        <v>44602</v>
      </c>
      <c r="E689" s="39" t="s">
        <v>0</v>
      </c>
      <c r="F689" s="39" t="s">
        <v>205</v>
      </c>
      <c r="G689" s="45" t="s">
        <v>390</v>
      </c>
      <c r="H689" s="56">
        <v>44606</v>
      </c>
    </row>
    <row r="690" spans="1:8" x14ac:dyDescent="0.25">
      <c r="A690" s="121" t="s">
        <v>1920</v>
      </c>
      <c r="B690" s="86">
        <v>15</v>
      </c>
      <c r="C690" s="105">
        <v>7299115</v>
      </c>
      <c r="D690" s="48">
        <v>45071</v>
      </c>
      <c r="E690" s="39" t="s">
        <v>193</v>
      </c>
      <c r="F690" s="39" t="s">
        <v>38</v>
      </c>
      <c r="G690" s="45"/>
      <c r="H690" s="56">
        <v>45279</v>
      </c>
    </row>
    <row r="691" spans="1:8" x14ac:dyDescent="0.25">
      <c r="A691" s="121" t="s">
        <v>1685</v>
      </c>
      <c r="B691" s="86">
        <v>15</v>
      </c>
      <c r="C691" s="105">
        <v>7287951</v>
      </c>
      <c r="D691" s="48">
        <v>44551</v>
      </c>
      <c r="E691" s="39" t="s">
        <v>193</v>
      </c>
      <c r="F691" s="39" t="s">
        <v>38</v>
      </c>
      <c r="G691" s="45"/>
      <c r="H691" s="56">
        <v>44998</v>
      </c>
    </row>
    <row r="692" spans="1:8" x14ac:dyDescent="0.25">
      <c r="A692" s="121" t="s">
        <v>1672</v>
      </c>
      <c r="B692" s="86">
        <v>6</v>
      </c>
      <c r="C692" s="105">
        <v>7285985</v>
      </c>
      <c r="D692" s="48">
        <v>44529</v>
      </c>
      <c r="E692" s="39" t="s">
        <v>193</v>
      </c>
      <c r="F692" s="39" t="s">
        <v>38</v>
      </c>
      <c r="G692" s="45"/>
      <c r="H692" s="56">
        <v>44998</v>
      </c>
    </row>
    <row r="693" spans="1:8" x14ac:dyDescent="0.25">
      <c r="A693" s="121" t="s">
        <v>1805</v>
      </c>
      <c r="B693" s="86">
        <v>6</v>
      </c>
      <c r="C693" s="105">
        <v>7294405</v>
      </c>
      <c r="D693" s="48">
        <v>44650</v>
      </c>
      <c r="E693" s="39" t="s">
        <v>193</v>
      </c>
      <c r="F693" s="39" t="s">
        <v>38</v>
      </c>
      <c r="G693" s="45"/>
      <c r="H693" s="56">
        <v>45002</v>
      </c>
    </row>
    <row r="694" spans="1:8" x14ac:dyDescent="0.25">
      <c r="A694" s="121" t="s">
        <v>912</v>
      </c>
      <c r="B694" s="86">
        <v>25</v>
      </c>
      <c r="C694" s="105">
        <v>120656</v>
      </c>
      <c r="D694" s="48">
        <v>44602</v>
      </c>
      <c r="E694" s="39" t="s">
        <v>0</v>
      </c>
      <c r="F694" s="39" t="s">
        <v>205</v>
      </c>
      <c r="G694" s="45" t="s">
        <v>955</v>
      </c>
      <c r="H694" s="56">
        <v>44606</v>
      </c>
    </row>
    <row r="695" spans="1:8" x14ac:dyDescent="0.25">
      <c r="A695" s="121" t="s">
        <v>867</v>
      </c>
      <c r="B695" s="86">
        <v>6</v>
      </c>
      <c r="C695" s="105">
        <v>7259764</v>
      </c>
      <c r="D695" s="48">
        <v>44165</v>
      </c>
      <c r="E695" s="39" t="s">
        <v>193</v>
      </c>
      <c r="F695" s="39" t="s">
        <v>38</v>
      </c>
      <c r="G695" s="45"/>
      <c r="H695" s="56">
        <v>44574</v>
      </c>
    </row>
    <row r="696" spans="1:8" x14ac:dyDescent="0.25">
      <c r="A696" s="121" t="s">
        <v>1516</v>
      </c>
      <c r="B696" s="86">
        <v>8.67</v>
      </c>
      <c r="C696" s="105">
        <v>7277475</v>
      </c>
      <c r="D696" s="48">
        <v>44419</v>
      </c>
      <c r="E696" s="39" t="s">
        <v>193</v>
      </c>
      <c r="F696" s="39" t="s">
        <v>38</v>
      </c>
      <c r="G696" s="45"/>
      <c r="H696" s="56">
        <v>44998</v>
      </c>
    </row>
    <row r="697" spans="1:8" x14ac:dyDescent="0.25">
      <c r="A697" s="121" t="s">
        <v>467</v>
      </c>
      <c r="B697" s="86">
        <v>6</v>
      </c>
      <c r="C697" s="105">
        <v>7236186</v>
      </c>
      <c r="D697" s="48">
        <v>43825</v>
      </c>
      <c r="E697" s="39" t="s">
        <v>193</v>
      </c>
      <c r="F697" s="39" t="s">
        <v>38</v>
      </c>
      <c r="G697" s="45"/>
      <c r="H697" s="56">
        <v>44341</v>
      </c>
    </row>
    <row r="698" spans="1:8" x14ac:dyDescent="0.25">
      <c r="A698" s="121" t="s">
        <v>876</v>
      </c>
      <c r="B698" s="86">
        <v>6</v>
      </c>
      <c r="C698" s="105">
        <v>7259794</v>
      </c>
      <c r="D698" s="48">
        <v>44165</v>
      </c>
      <c r="E698" s="39" t="s">
        <v>193</v>
      </c>
      <c r="F698" s="39" t="s">
        <v>38</v>
      </c>
      <c r="G698" s="45"/>
      <c r="H698" s="56">
        <v>44583</v>
      </c>
    </row>
    <row r="699" spans="1:8" x14ac:dyDescent="0.25">
      <c r="A699" s="121" t="s">
        <v>1234</v>
      </c>
      <c r="B699" s="86">
        <v>46.06</v>
      </c>
      <c r="C699" s="105">
        <v>7274181</v>
      </c>
      <c r="D699" s="48">
        <v>44372</v>
      </c>
      <c r="E699" s="39" t="s">
        <v>193</v>
      </c>
      <c r="F699" s="39" t="s">
        <v>38</v>
      </c>
      <c r="G699" s="45"/>
      <c r="H699" s="56">
        <v>44830</v>
      </c>
    </row>
    <row r="700" spans="1:8" x14ac:dyDescent="0.25">
      <c r="A700" s="18" t="s">
        <v>2397</v>
      </c>
      <c r="B700" s="10">
        <v>150</v>
      </c>
      <c r="C700" s="42">
        <v>7318146</v>
      </c>
      <c r="D700" s="36">
        <v>44957</v>
      </c>
      <c r="E700" s="39" t="s">
        <v>193</v>
      </c>
      <c r="F700" s="39" t="s">
        <v>38</v>
      </c>
      <c r="H700" s="40">
        <v>45363</v>
      </c>
    </row>
    <row r="701" spans="1:8" x14ac:dyDescent="0.25">
      <c r="A701" s="121" t="s">
        <v>576</v>
      </c>
      <c r="B701" s="86">
        <v>6</v>
      </c>
      <c r="C701" s="105">
        <v>7238225</v>
      </c>
      <c r="D701" s="48">
        <v>43859</v>
      </c>
      <c r="E701" s="39" t="s">
        <v>193</v>
      </c>
      <c r="F701" s="39" t="s">
        <v>38</v>
      </c>
      <c r="G701" s="45"/>
      <c r="H701" s="56">
        <v>44392</v>
      </c>
    </row>
    <row r="702" spans="1:8" x14ac:dyDescent="0.25">
      <c r="A702" s="121" t="s">
        <v>576</v>
      </c>
      <c r="B702" s="86">
        <v>6</v>
      </c>
      <c r="C702" s="105">
        <v>7248752</v>
      </c>
      <c r="D702" s="48">
        <v>44007</v>
      </c>
      <c r="E702" s="39" t="s">
        <v>193</v>
      </c>
      <c r="F702" s="39" t="s">
        <v>38</v>
      </c>
      <c r="G702" s="45"/>
      <c r="H702" s="56">
        <v>44400</v>
      </c>
    </row>
    <row r="703" spans="1:8" x14ac:dyDescent="0.25">
      <c r="A703" s="121" t="s">
        <v>452</v>
      </c>
      <c r="B703" s="86">
        <v>15</v>
      </c>
      <c r="C703" s="105">
        <v>7236025</v>
      </c>
      <c r="D703" s="48">
        <v>43822</v>
      </c>
      <c r="E703" s="39" t="s">
        <v>193</v>
      </c>
      <c r="F703" s="39" t="s">
        <v>38</v>
      </c>
      <c r="G703" s="45"/>
      <c r="H703" s="56">
        <v>44341</v>
      </c>
    </row>
    <row r="704" spans="1:8" x14ac:dyDescent="0.25">
      <c r="A704" s="121" t="s">
        <v>2065</v>
      </c>
      <c r="B704" s="86">
        <v>6</v>
      </c>
      <c r="C704" s="105">
        <v>7303915</v>
      </c>
      <c r="D704" s="48">
        <v>44770</v>
      </c>
      <c r="E704" s="39" t="s">
        <v>193</v>
      </c>
      <c r="F704" s="39" t="s">
        <v>38</v>
      </c>
      <c r="G704" s="45"/>
      <c r="H704" s="56">
        <v>45357</v>
      </c>
    </row>
    <row r="705" spans="1:8" x14ac:dyDescent="0.25">
      <c r="A705" s="121" t="s">
        <v>2065</v>
      </c>
      <c r="B705" s="86">
        <v>6</v>
      </c>
      <c r="C705" s="105">
        <v>7308788</v>
      </c>
      <c r="D705" s="48">
        <v>44834</v>
      </c>
      <c r="E705" s="39" t="s">
        <v>193</v>
      </c>
      <c r="F705" s="39" t="s">
        <v>38</v>
      </c>
      <c r="G705" s="45"/>
      <c r="H705" s="56">
        <v>45359</v>
      </c>
    </row>
    <row r="706" spans="1:8" x14ac:dyDescent="0.25">
      <c r="A706" s="121" t="s">
        <v>598</v>
      </c>
      <c r="B706" s="86">
        <v>6</v>
      </c>
      <c r="C706" s="105">
        <v>7240253</v>
      </c>
      <c r="D706" s="48">
        <v>43886</v>
      </c>
      <c r="E706" s="39" t="s">
        <v>193</v>
      </c>
      <c r="F706" s="39" t="s">
        <v>38</v>
      </c>
      <c r="G706" s="45"/>
      <c r="H706" s="56">
        <v>44397</v>
      </c>
    </row>
    <row r="707" spans="1:8" x14ac:dyDescent="0.25">
      <c r="A707" s="121" t="s">
        <v>2458</v>
      </c>
      <c r="B707" s="86">
        <v>14</v>
      </c>
      <c r="C707" s="105">
        <v>32688</v>
      </c>
      <c r="D707" s="48">
        <v>45358</v>
      </c>
      <c r="E707" s="39" t="s">
        <v>100</v>
      </c>
      <c r="F707" s="39" t="s">
        <v>2449</v>
      </c>
      <c r="G707" s="45" t="s">
        <v>2449</v>
      </c>
      <c r="H707" s="56">
        <v>45369</v>
      </c>
    </row>
    <row r="708" spans="1:8" x14ac:dyDescent="0.25">
      <c r="A708" s="121" t="s">
        <v>1286</v>
      </c>
      <c r="B708" s="86">
        <v>271.52</v>
      </c>
      <c r="C708" s="105">
        <v>7274824</v>
      </c>
      <c r="D708" s="48">
        <v>44383</v>
      </c>
      <c r="E708" s="39" t="s">
        <v>193</v>
      </c>
      <c r="F708" s="39" t="s">
        <v>38</v>
      </c>
      <c r="G708" s="45"/>
      <c r="H708" s="56">
        <v>44907</v>
      </c>
    </row>
    <row r="709" spans="1:8" x14ac:dyDescent="0.25">
      <c r="A709" s="121" t="s">
        <v>2013</v>
      </c>
      <c r="B709" s="86">
        <v>423.36</v>
      </c>
      <c r="C709" s="105">
        <v>130952</v>
      </c>
      <c r="D709" s="48">
        <v>45334</v>
      </c>
      <c r="E709" s="39" t="s">
        <v>0</v>
      </c>
      <c r="F709" s="39" t="s">
        <v>205</v>
      </c>
      <c r="G709" s="45" t="s">
        <v>1977</v>
      </c>
      <c r="H709" s="56">
        <v>45342</v>
      </c>
    </row>
    <row r="710" spans="1:8" x14ac:dyDescent="0.25">
      <c r="A710" s="18" t="s">
        <v>2336</v>
      </c>
      <c r="B710" s="10">
        <v>15</v>
      </c>
      <c r="C710" s="42">
        <v>7315855</v>
      </c>
      <c r="D710" s="36">
        <v>44924</v>
      </c>
      <c r="E710" s="39" t="s">
        <v>193</v>
      </c>
      <c r="F710" s="39" t="s">
        <v>38</v>
      </c>
      <c r="H710" s="40">
        <v>45363</v>
      </c>
    </row>
    <row r="711" spans="1:8" x14ac:dyDescent="0.25">
      <c r="A711" s="68" t="s">
        <v>47</v>
      </c>
      <c r="B711" s="82">
        <v>9288.23</v>
      </c>
      <c r="C711" s="93" t="s">
        <v>4</v>
      </c>
      <c r="D711" s="69" t="s">
        <v>48</v>
      </c>
      <c r="E711" s="68" t="s">
        <v>100</v>
      </c>
      <c r="F711" s="68" t="s">
        <v>49</v>
      </c>
      <c r="G711" s="68" t="s">
        <v>50</v>
      </c>
      <c r="H711" s="90">
        <v>42300</v>
      </c>
    </row>
    <row r="712" spans="1:8" x14ac:dyDescent="0.25">
      <c r="A712" s="121" t="s">
        <v>578</v>
      </c>
      <c r="B712" s="86">
        <v>16.64</v>
      </c>
      <c r="C712" s="105">
        <v>7238842</v>
      </c>
      <c r="D712" s="48">
        <v>43867</v>
      </c>
      <c r="E712" s="39" t="s">
        <v>193</v>
      </c>
      <c r="F712" s="39" t="s">
        <v>38</v>
      </c>
      <c r="G712" s="45"/>
      <c r="H712" s="56">
        <v>44397</v>
      </c>
    </row>
    <row r="713" spans="1:8" x14ac:dyDescent="0.25">
      <c r="A713" s="121" t="s">
        <v>738</v>
      </c>
      <c r="B713" s="86">
        <v>212.86</v>
      </c>
      <c r="C713" s="105">
        <v>7251602</v>
      </c>
      <c r="D713" s="48">
        <v>44054</v>
      </c>
      <c r="E713" s="39" t="s">
        <v>193</v>
      </c>
      <c r="F713" s="39" t="s">
        <v>38</v>
      </c>
      <c r="G713" s="45"/>
      <c r="H713" s="56">
        <v>44442</v>
      </c>
    </row>
    <row r="714" spans="1:8" x14ac:dyDescent="0.25">
      <c r="A714" s="121" t="s">
        <v>1988</v>
      </c>
      <c r="B714" s="86">
        <v>30</v>
      </c>
      <c r="C714" s="105">
        <v>127492</v>
      </c>
      <c r="D714" s="48">
        <v>45334</v>
      </c>
      <c r="E714" s="39" t="s">
        <v>0</v>
      </c>
      <c r="F714" s="39" t="s">
        <v>205</v>
      </c>
      <c r="G714" s="45" t="s">
        <v>1936</v>
      </c>
      <c r="H714" s="56">
        <v>45342</v>
      </c>
    </row>
    <row r="715" spans="1:8" x14ac:dyDescent="0.25">
      <c r="A715" s="46" t="s">
        <v>89</v>
      </c>
      <c r="B715" s="50">
        <v>8.7100000000000009</v>
      </c>
      <c r="C715" s="94"/>
      <c r="D715" s="69" t="s">
        <v>192</v>
      </c>
      <c r="E715" s="46" t="s">
        <v>0</v>
      </c>
      <c r="F715" s="46" t="s">
        <v>52</v>
      </c>
      <c r="G715" s="46" t="s">
        <v>37</v>
      </c>
      <c r="H715" s="55">
        <v>42425</v>
      </c>
    </row>
    <row r="716" spans="1:8" x14ac:dyDescent="0.25">
      <c r="A716" s="46" t="s">
        <v>89</v>
      </c>
      <c r="B716" s="50">
        <v>20</v>
      </c>
      <c r="C716" s="94"/>
      <c r="D716" s="69" t="s">
        <v>192</v>
      </c>
      <c r="E716" s="46" t="s">
        <v>0</v>
      </c>
      <c r="F716" s="46" t="s">
        <v>52</v>
      </c>
      <c r="G716" s="46" t="s">
        <v>37</v>
      </c>
      <c r="H716" s="55">
        <v>42425</v>
      </c>
    </row>
    <row r="717" spans="1:8" x14ac:dyDescent="0.25">
      <c r="A717" s="121" t="s">
        <v>1039</v>
      </c>
      <c r="B717" s="86">
        <v>6</v>
      </c>
      <c r="C717" s="105">
        <v>7263632</v>
      </c>
      <c r="D717" s="48">
        <v>44223</v>
      </c>
      <c r="E717" s="39" t="s">
        <v>193</v>
      </c>
      <c r="F717" s="39" t="s">
        <v>38</v>
      </c>
      <c r="G717" s="45"/>
      <c r="H717" s="56">
        <v>44676</v>
      </c>
    </row>
    <row r="718" spans="1:8" x14ac:dyDescent="0.25">
      <c r="A718" s="121" t="s">
        <v>801</v>
      </c>
      <c r="B718" s="86">
        <v>1</v>
      </c>
      <c r="C718" s="105">
        <v>7255412</v>
      </c>
      <c r="D718" s="48">
        <v>44109</v>
      </c>
      <c r="E718" s="39" t="s">
        <v>193</v>
      </c>
      <c r="F718" s="39" t="s">
        <v>38</v>
      </c>
      <c r="G718" s="45"/>
      <c r="H718" s="56">
        <v>44510</v>
      </c>
    </row>
    <row r="719" spans="1:8" x14ac:dyDescent="0.25">
      <c r="A719" s="121" t="s">
        <v>1047</v>
      </c>
      <c r="B719" s="86">
        <v>6</v>
      </c>
      <c r="C719" s="105">
        <v>7263657</v>
      </c>
      <c r="D719" s="48">
        <v>44223</v>
      </c>
      <c r="E719" s="39" t="s">
        <v>193</v>
      </c>
      <c r="F719" s="39" t="s">
        <v>38</v>
      </c>
      <c r="G719" s="45"/>
      <c r="H719" s="56">
        <v>44676</v>
      </c>
    </row>
    <row r="720" spans="1:8" x14ac:dyDescent="0.25">
      <c r="A720" s="121" t="s">
        <v>698</v>
      </c>
      <c r="B720" s="86">
        <v>11</v>
      </c>
      <c r="C720" s="105">
        <v>7249285</v>
      </c>
      <c r="D720" s="48">
        <v>44014</v>
      </c>
      <c r="E720" s="39" t="s">
        <v>193</v>
      </c>
      <c r="F720" s="39" t="s">
        <v>38</v>
      </c>
      <c r="G720" s="45"/>
      <c r="H720" s="56">
        <v>44414</v>
      </c>
    </row>
    <row r="721" spans="1:8" x14ac:dyDescent="0.25">
      <c r="A721" s="121" t="s">
        <v>1223</v>
      </c>
      <c r="B721" s="86">
        <v>6</v>
      </c>
      <c r="C721" s="105">
        <v>7272252</v>
      </c>
      <c r="D721" s="48">
        <v>44342</v>
      </c>
      <c r="E721" s="39" t="s">
        <v>193</v>
      </c>
      <c r="F721" s="39" t="s">
        <v>38</v>
      </c>
      <c r="G721" s="45"/>
      <c r="H721" s="56">
        <v>44826</v>
      </c>
    </row>
    <row r="722" spans="1:8" x14ac:dyDescent="0.25">
      <c r="A722" s="121" t="s">
        <v>1092</v>
      </c>
      <c r="B722" s="86">
        <v>6</v>
      </c>
      <c r="C722" s="105">
        <v>7265605</v>
      </c>
      <c r="D722" s="48">
        <v>44251</v>
      </c>
      <c r="E722" s="39" t="s">
        <v>193</v>
      </c>
      <c r="F722" s="39" t="s">
        <v>38</v>
      </c>
      <c r="G722" s="45"/>
      <c r="H722" s="56">
        <v>44677</v>
      </c>
    </row>
    <row r="723" spans="1:8" x14ac:dyDescent="0.25">
      <c r="A723" s="121" t="s">
        <v>539</v>
      </c>
      <c r="B723" s="86">
        <v>6</v>
      </c>
      <c r="C723" s="105">
        <v>7237960</v>
      </c>
      <c r="D723" s="48">
        <v>43858</v>
      </c>
      <c r="E723" s="39" t="s">
        <v>193</v>
      </c>
      <c r="F723" s="39" t="s">
        <v>38</v>
      </c>
      <c r="G723" s="45"/>
      <c r="H723" s="56">
        <v>44392</v>
      </c>
    </row>
    <row r="724" spans="1:8" x14ac:dyDescent="0.25">
      <c r="A724" s="121" t="s">
        <v>1929</v>
      </c>
      <c r="B724" s="86">
        <v>15</v>
      </c>
      <c r="C724" s="105">
        <v>7299189</v>
      </c>
      <c r="D724" s="48">
        <v>45071</v>
      </c>
      <c r="E724" s="39" t="s">
        <v>193</v>
      </c>
      <c r="F724" s="39" t="s">
        <v>38</v>
      </c>
      <c r="G724" s="45"/>
      <c r="H724" s="56">
        <v>45279</v>
      </c>
    </row>
    <row r="725" spans="1:8" x14ac:dyDescent="0.25">
      <c r="A725" s="121" t="s">
        <v>1853</v>
      </c>
      <c r="B725" s="86">
        <v>6</v>
      </c>
      <c r="C725" s="105">
        <v>7296526</v>
      </c>
      <c r="D725" s="48">
        <v>45043</v>
      </c>
      <c r="E725" s="39" t="s">
        <v>193</v>
      </c>
      <c r="F725" s="39" t="s">
        <v>38</v>
      </c>
      <c r="G725" s="45"/>
      <c r="H725" s="56">
        <v>45279</v>
      </c>
    </row>
    <row r="726" spans="1:8" x14ac:dyDescent="0.25">
      <c r="A726" s="121" t="s">
        <v>752</v>
      </c>
      <c r="B726" s="86">
        <v>6</v>
      </c>
      <c r="C726" s="105">
        <v>7253015</v>
      </c>
      <c r="D726" s="48">
        <v>44074</v>
      </c>
      <c r="E726" s="39" t="s">
        <v>193</v>
      </c>
      <c r="F726" s="39" t="s">
        <v>38</v>
      </c>
      <c r="G726" s="45"/>
      <c r="H726" s="56">
        <v>44442</v>
      </c>
    </row>
    <row r="727" spans="1:8" x14ac:dyDescent="0.25">
      <c r="A727" s="121" t="s">
        <v>347</v>
      </c>
      <c r="B727" s="86">
        <v>30</v>
      </c>
      <c r="C727" s="105">
        <v>115343</v>
      </c>
      <c r="D727" s="48">
        <v>44245</v>
      </c>
      <c r="E727" s="39" t="s">
        <v>0</v>
      </c>
      <c r="F727" s="39" t="s">
        <v>205</v>
      </c>
      <c r="G727" s="45" t="s">
        <v>348</v>
      </c>
      <c r="H727" s="56">
        <v>44244</v>
      </c>
    </row>
    <row r="728" spans="1:8" x14ac:dyDescent="0.25">
      <c r="A728" s="121" t="s">
        <v>1849</v>
      </c>
      <c r="B728" s="86">
        <v>15</v>
      </c>
      <c r="C728" s="105">
        <v>7296475</v>
      </c>
      <c r="D728" s="48">
        <v>45043</v>
      </c>
      <c r="E728" s="39" t="s">
        <v>193</v>
      </c>
      <c r="F728" s="39" t="s">
        <v>38</v>
      </c>
      <c r="G728" s="45"/>
      <c r="H728" s="56">
        <v>45279</v>
      </c>
    </row>
    <row r="729" spans="1:8" x14ac:dyDescent="0.25">
      <c r="A729" s="121" t="s">
        <v>1699</v>
      </c>
      <c r="B729" s="86">
        <v>6</v>
      </c>
      <c r="C729" s="105">
        <v>7288036</v>
      </c>
      <c r="D729" s="48">
        <v>44551</v>
      </c>
      <c r="E729" s="39" t="s">
        <v>193</v>
      </c>
      <c r="F729" s="39" t="s">
        <v>38</v>
      </c>
      <c r="G729" s="45"/>
      <c r="H729" s="56">
        <v>44998</v>
      </c>
    </row>
    <row r="730" spans="1:8" x14ac:dyDescent="0.25">
      <c r="A730" s="121" t="s">
        <v>1370</v>
      </c>
      <c r="B730" s="86">
        <v>20</v>
      </c>
      <c r="C730" s="105">
        <v>123614</v>
      </c>
      <c r="D730" s="48">
        <v>44973</v>
      </c>
      <c r="E730" s="39" t="s">
        <v>0</v>
      </c>
      <c r="F730" s="39" t="s">
        <v>205</v>
      </c>
      <c r="G730" s="45" t="s">
        <v>1434</v>
      </c>
      <c r="H730" s="56">
        <v>44973</v>
      </c>
    </row>
    <row r="731" spans="1:8" x14ac:dyDescent="0.25">
      <c r="A731" s="121" t="s">
        <v>1370</v>
      </c>
      <c r="B731" s="86">
        <v>20</v>
      </c>
      <c r="C731" s="105">
        <v>124597</v>
      </c>
      <c r="D731" s="48">
        <v>44973</v>
      </c>
      <c r="E731" s="39" t="s">
        <v>0</v>
      </c>
      <c r="F731" s="39" t="s">
        <v>205</v>
      </c>
      <c r="G731" s="45" t="s">
        <v>1434</v>
      </c>
      <c r="H731" s="56">
        <v>44973</v>
      </c>
    </row>
    <row r="732" spans="1:8" x14ac:dyDescent="0.25">
      <c r="A732" s="121" t="s">
        <v>1370</v>
      </c>
      <c r="B732" s="86">
        <v>40</v>
      </c>
      <c r="C732" s="105">
        <v>125085</v>
      </c>
      <c r="D732" s="48">
        <v>44973</v>
      </c>
      <c r="E732" s="39" t="s">
        <v>0</v>
      </c>
      <c r="F732" s="39" t="s">
        <v>205</v>
      </c>
      <c r="G732" s="45" t="s">
        <v>1434</v>
      </c>
      <c r="H732" s="56">
        <v>44973</v>
      </c>
    </row>
    <row r="733" spans="1:8" x14ac:dyDescent="0.25">
      <c r="A733" s="121" t="s">
        <v>2477</v>
      </c>
      <c r="B733" s="86">
        <v>100</v>
      </c>
      <c r="C733" s="105">
        <v>7321209</v>
      </c>
      <c r="D733" s="48">
        <v>44994</v>
      </c>
      <c r="E733" s="39" t="s">
        <v>193</v>
      </c>
      <c r="F733" s="39" t="s">
        <v>38</v>
      </c>
      <c r="G733" s="45"/>
      <c r="H733" s="56">
        <v>45415</v>
      </c>
    </row>
    <row r="734" spans="1:8" x14ac:dyDescent="0.25">
      <c r="A734" s="121" t="s">
        <v>1588</v>
      </c>
      <c r="B734" s="86">
        <v>6</v>
      </c>
      <c r="C734" s="105">
        <v>7280899</v>
      </c>
      <c r="D734" s="48">
        <v>44466</v>
      </c>
      <c r="E734" s="39" t="s">
        <v>193</v>
      </c>
      <c r="F734" s="39" t="s">
        <v>38</v>
      </c>
      <c r="G734" s="45"/>
      <c r="H734" s="56">
        <v>44998</v>
      </c>
    </row>
    <row r="735" spans="1:8" x14ac:dyDescent="0.25">
      <c r="A735" s="121" t="s">
        <v>796</v>
      </c>
      <c r="B735" s="86">
        <v>6</v>
      </c>
      <c r="C735" s="105">
        <v>7254892</v>
      </c>
      <c r="D735" s="48">
        <v>44102</v>
      </c>
      <c r="E735" s="39" t="s">
        <v>193</v>
      </c>
      <c r="F735" s="39" t="s">
        <v>38</v>
      </c>
      <c r="G735" s="45"/>
      <c r="H735" s="56">
        <v>44476</v>
      </c>
    </row>
    <row r="736" spans="1:8" x14ac:dyDescent="0.25">
      <c r="A736" s="121" t="s">
        <v>841</v>
      </c>
      <c r="B736" s="86">
        <v>357</v>
      </c>
      <c r="C736" s="105">
        <v>7257875</v>
      </c>
      <c r="D736" s="48">
        <v>44145</v>
      </c>
      <c r="E736" s="39" t="s">
        <v>193</v>
      </c>
      <c r="F736" s="39" t="s">
        <v>38</v>
      </c>
      <c r="G736" s="45"/>
      <c r="H736" s="56">
        <v>44539</v>
      </c>
    </row>
    <row r="737" spans="1:8" x14ac:dyDescent="0.25">
      <c r="A737" s="121" t="s">
        <v>841</v>
      </c>
      <c r="B737" s="86">
        <v>180</v>
      </c>
      <c r="C737" s="105">
        <v>7259370</v>
      </c>
      <c r="D737" s="48">
        <v>44158</v>
      </c>
      <c r="E737" s="39" t="s">
        <v>193</v>
      </c>
      <c r="F737" s="39" t="s">
        <v>38</v>
      </c>
      <c r="G737" s="45"/>
      <c r="H737" s="56">
        <v>44564</v>
      </c>
    </row>
    <row r="738" spans="1:8" x14ac:dyDescent="0.25">
      <c r="A738" s="121" t="s">
        <v>841</v>
      </c>
      <c r="B738" s="86">
        <v>10.5</v>
      </c>
      <c r="C738" s="105">
        <v>7259652</v>
      </c>
      <c r="D738" s="48">
        <v>44159</v>
      </c>
      <c r="E738" s="39" t="s">
        <v>193</v>
      </c>
      <c r="F738" s="39" t="s">
        <v>38</v>
      </c>
      <c r="G738" s="45"/>
      <c r="H738" s="56">
        <v>44566</v>
      </c>
    </row>
    <row r="739" spans="1:8" x14ac:dyDescent="0.25">
      <c r="A739" s="121" t="s">
        <v>841</v>
      </c>
      <c r="B739" s="86">
        <v>346.5</v>
      </c>
      <c r="C739" s="105">
        <v>7260234</v>
      </c>
      <c r="D739" s="48">
        <v>44172</v>
      </c>
      <c r="E739" s="39" t="s">
        <v>193</v>
      </c>
      <c r="F739" s="39" t="s">
        <v>38</v>
      </c>
      <c r="G739" s="45"/>
      <c r="H739" s="56">
        <v>44672</v>
      </c>
    </row>
    <row r="740" spans="1:8" x14ac:dyDescent="0.25">
      <c r="A740" s="121" t="s">
        <v>463</v>
      </c>
      <c r="B740" s="86">
        <v>6</v>
      </c>
      <c r="C740" s="105">
        <v>7236166</v>
      </c>
      <c r="D740" s="48">
        <v>43825</v>
      </c>
      <c r="E740" s="39" t="s">
        <v>193</v>
      </c>
      <c r="F740" s="39" t="s">
        <v>38</v>
      </c>
      <c r="G740" s="45"/>
      <c r="H740" s="56">
        <v>44341</v>
      </c>
    </row>
    <row r="741" spans="1:8" x14ac:dyDescent="0.25">
      <c r="A741" s="18" t="s">
        <v>2324</v>
      </c>
      <c r="B741" s="10">
        <v>20</v>
      </c>
      <c r="C741" s="42">
        <v>7314905</v>
      </c>
      <c r="D741" s="36">
        <v>44915</v>
      </c>
      <c r="E741" s="39" t="s">
        <v>193</v>
      </c>
      <c r="F741" s="39" t="s">
        <v>38</v>
      </c>
      <c r="H741" s="56">
        <v>45363</v>
      </c>
    </row>
    <row r="742" spans="1:8" x14ac:dyDescent="0.25">
      <c r="A742" s="18" t="s">
        <v>2324</v>
      </c>
      <c r="B742" s="10">
        <v>25.16</v>
      </c>
      <c r="C742" s="42">
        <v>7314906</v>
      </c>
      <c r="D742" s="36">
        <v>44915</v>
      </c>
      <c r="E742" s="39" t="s">
        <v>193</v>
      </c>
      <c r="F742" s="39" t="s">
        <v>38</v>
      </c>
      <c r="H742" s="40">
        <v>45363</v>
      </c>
    </row>
    <row r="743" spans="1:8" x14ac:dyDescent="0.25">
      <c r="A743" s="18" t="s">
        <v>2324</v>
      </c>
      <c r="B743" s="10">
        <v>20.38</v>
      </c>
      <c r="C743" s="42">
        <v>7316876</v>
      </c>
      <c r="D743" s="36">
        <v>44949</v>
      </c>
      <c r="E743" s="39" t="s">
        <v>193</v>
      </c>
      <c r="F743" s="39" t="s">
        <v>38</v>
      </c>
      <c r="H743" s="40">
        <v>45363</v>
      </c>
    </row>
    <row r="744" spans="1:8" x14ac:dyDescent="0.25">
      <c r="A744" s="121" t="s">
        <v>377</v>
      </c>
      <c r="B744" s="86">
        <v>173</v>
      </c>
      <c r="C744" s="105">
        <v>116775</v>
      </c>
      <c r="D744" s="48">
        <v>44245</v>
      </c>
      <c r="E744" s="39" t="s">
        <v>0</v>
      </c>
      <c r="F744" s="39" t="s">
        <v>205</v>
      </c>
      <c r="G744" s="45" t="s">
        <v>378</v>
      </c>
      <c r="H744" s="56">
        <v>44244</v>
      </c>
    </row>
    <row r="745" spans="1:8" x14ac:dyDescent="0.25">
      <c r="A745" s="121" t="s">
        <v>2109</v>
      </c>
      <c r="B745" s="86">
        <v>115</v>
      </c>
      <c r="C745" s="105">
        <v>7304843</v>
      </c>
      <c r="D745" s="48">
        <v>44785</v>
      </c>
      <c r="E745" s="39" t="s">
        <v>193</v>
      </c>
      <c r="F745" s="39" t="s">
        <v>38</v>
      </c>
      <c r="G745" s="45"/>
      <c r="H745" s="56">
        <v>45358</v>
      </c>
    </row>
    <row r="746" spans="1:8" x14ac:dyDescent="0.25">
      <c r="A746" s="18" t="s">
        <v>2329</v>
      </c>
      <c r="B746" s="10">
        <v>567.37</v>
      </c>
      <c r="C746" s="42">
        <v>7315754</v>
      </c>
      <c r="D746" s="36">
        <v>44922</v>
      </c>
      <c r="E746" s="39" t="s">
        <v>193</v>
      </c>
      <c r="F746" s="39" t="s">
        <v>38</v>
      </c>
      <c r="H746" s="56">
        <v>45363</v>
      </c>
    </row>
    <row r="747" spans="1:8" x14ac:dyDescent="0.25">
      <c r="A747" s="121" t="s">
        <v>1897</v>
      </c>
      <c r="B747" s="86">
        <v>6</v>
      </c>
      <c r="C747" s="105">
        <v>7298893</v>
      </c>
      <c r="D747" s="48">
        <v>45071</v>
      </c>
      <c r="E747" s="39" t="s">
        <v>193</v>
      </c>
      <c r="F747" s="39" t="s">
        <v>38</v>
      </c>
      <c r="G747" s="45"/>
      <c r="H747" s="56">
        <v>45279</v>
      </c>
    </row>
    <row r="748" spans="1:8" x14ac:dyDescent="0.25">
      <c r="A748" s="39" t="s">
        <v>183</v>
      </c>
      <c r="B748" s="80">
        <v>28.67</v>
      </c>
      <c r="C748" s="114">
        <v>102442</v>
      </c>
      <c r="D748" s="85" t="s">
        <v>192</v>
      </c>
      <c r="E748" s="39" t="s">
        <v>0</v>
      </c>
      <c r="F748" s="84" t="s">
        <v>205</v>
      </c>
      <c r="G748" s="84" t="s">
        <v>184</v>
      </c>
      <c r="H748" s="89">
        <v>43153</v>
      </c>
    </row>
    <row r="749" spans="1:8" x14ac:dyDescent="0.25">
      <c r="A749" s="121" t="s">
        <v>216</v>
      </c>
      <c r="B749" s="86">
        <v>12.17</v>
      </c>
      <c r="C749" s="105">
        <v>120340</v>
      </c>
      <c r="D749" s="48">
        <v>44602</v>
      </c>
      <c r="E749" s="39" t="s">
        <v>0</v>
      </c>
      <c r="F749" s="39" t="s">
        <v>205</v>
      </c>
      <c r="G749" s="45" t="s">
        <v>212</v>
      </c>
      <c r="H749" s="56">
        <v>44606</v>
      </c>
    </row>
    <row r="750" spans="1:8" x14ac:dyDescent="0.25">
      <c r="A750" s="121" t="s">
        <v>216</v>
      </c>
      <c r="B750" s="86">
        <v>10.39</v>
      </c>
      <c r="C750" s="105">
        <v>123996</v>
      </c>
      <c r="D750" s="48">
        <v>44973</v>
      </c>
      <c r="E750" s="39" t="s">
        <v>0</v>
      </c>
      <c r="F750" s="39" t="s">
        <v>205</v>
      </c>
      <c r="G750" s="45" t="s">
        <v>1444</v>
      </c>
      <c r="H750" s="56">
        <v>44973</v>
      </c>
    </row>
    <row r="751" spans="1:8" x14ac:dyDescent="0.25">
      <c r="A751" s="121" t="s">
        <v>216</v>
      </c>
      <c r="B751" s="86">
        <v>6.45</v>
      </c>
      <c r="C751" s="105">
        <v>125795</v>
      </c>
      <c r="D751" s="48">
        <v>44973</v>
      </c>
      <c r="E751" s="39" t="s">
        <v>0</v>
      </c>
      <c r="F751" s="39" t="s">
        <v>205</v>
      </c>
      <c r="G751" s="45" t="s">
        <v>1444</v>
      </c>
      <c r="H751" s="56">
        <v>44973</v>
      </c>
    </row>
    <row r="752" spans="1:8" x14ac:dyDescent="0.25">
      <c r="A752" s="121" t="s">
        <v>1124</v>
      </c>
      <c r="B752" s="86">
        <v>6</v>
      </c>
      <c r="C752" s="105">
        <v>7267761</v>
      </c>
      <c r="D752" s="48">
        <v>44284</v>
      </c>
      <c r="E752" s="39" t="s">
        <v>193</v>
      </c>
      <c r="F752" s="39" t="s">
        <v>38</v>
      </c>
      <c r="G752" s="45"/>
      <c r="H752" s="56">
        <v>44683</v>
      </c>
    </row>
    <row r="753" spans="1:8" x14ac:dyDescent="0.25">
      <c r="A753" s="18" t="s">
        <v>2240</v>
      </c>
      <c r="B753" s="10">
        <v>6</v>
      </c>
      <c r="C753" s="42">
        <v>7310872</v>
      </c>
      <c r="D753" s="36">
        <v>44865</v>
      </c>
      <c r="E753" s="39" t="s">
        <v>193</v>
      </c>
      <c r="F753" s="39" t="s">
        <v>38</v>
      </c>
      <c r="H753" s="40">
        <v>45363</v>
      </c>
    </row>
    <row r="754" spans="1:8" x14ac:dyDescent="0.25">
      <c r="A754" s="121" t="s">
        <v>465</v>
      </c>
      <c r="B754" s="86">
        <v>6</v>
      </c>
      <c r="C754" s="105">
        <v>7236169</v>
      </c>
      <c r="D754" s="48">
        <v>43825</v>
      </c>
      <c r="E754" s="39" t="s">
        <v>193</v>
      </c>
      <c r="F754" s="39" t="s">
        <v>38</v>
      </c>
      <c r="G754" s="45"/>
      <c r="H754" s="56">
        <v>44341</v>
      </c>
    </row>
    <row r="755" spans="1:8" x14ac:dyDescent="0.25">
      <c r="A755" s="121" t="s">
        <v>313</v>
      </c>
      <c r="B755" s="86">
        <v>128</v>
      </c>
      <c r="C755" s="105">
        <v>114755</v>
      </c>
      <c r="D755" s="48">
        <v>44245</v>
      </c>
      <c r="E755" s="39" t="s">
        <v>0</v>
      </c>
      <c r="F755" s="39" t="s">
        <v>205</v>
      </c>
      <c r="G755" s="45" t="s">
        <v>316</v>
      </c>
      <c r="H755" s="56">
        <v>44244</v>
      </c>
    </row>
    <row r="756" spans="1:8" x14ac:dyDescent="0.25">
      <c r="A756" s="121" t="s">
        <v>1720</v>
      </c>
      <c r="B756" s="86">
        <v>6</v>
      </c>
      <c r="C756" s="105">
        <v>7290210</v>
      </c>
      <c r="D756" s="48">
        <v>44588</v>
      </c>
      <c r="E756" s="39" t="s">
        <v>193</v>
      </c>
      <c r="F756" s="39" t="s">
        <v>38</v>
      </c>
      <c r="G756" s="45"/>
      <c r="H756" s="56">
        <v>45001</v>
      </c>
    </row>
    <row r="757" spans="1:8" x14ac:dyDescent="0.25">
      <c r="A757" s="121" t="s">
        <v>506</v>
      </c>
      <c r="B757" s="86">
        <v>6</v>
      </c>
      <c r="C757" s="105">
        <v>7233254</v>
      </c>
      <c r="D757" s="48">
        <v>43790</v>
      </c>
      <c r="E757" s="39" t="s">
        <v>193</v>
      </c>
      <c r="F757" s="39" t="s">
        <v>38</v>
      </c>
      <c r="G757" s="45"/>
      <c r="H757" s="56">
        <v>44341</v>
      </c>
    </row>
    <row r="758" spans="1:8" x14ac:dyDescent="0.25">
      <c r="A758" s="121" t="s">
        <v>506</v>
      </c>
      <c r="B758" s="86">
        <v>6</v>
      </c>
      <c r="C758" s="105">
        <v>7240180</v>
      </c>
      <c r="D758" s="48">
        <v>43886</v>
      </c>
      <c r="E758" s="39" t="s">
        <v>193</v>
      </c>
      <c r="F758" s="39" t="s">
        <v>38</v>
      </c>
      <c r="G758" s="45"/>
      <c r="H758" s="56">
        <v>44397</v>
      </c>
    </row>
    <row r="759" spans="1:8" x14ac:dyDescent="0.25">
      <c r="A759" s="121" t="s">
        <v>506</v>
      </c>
      <c r="B759" s="86">
        <v>6</v>
      </c>
      <c r="C759" s="105">
        <v>7242692</v>
      </c>
      <c r="D759" s="48">
        <v>43920</v>
      </c>
      <c r="E759" s="39" t="s">
        <v>193</v>
      </c>
      <c r="F759" s="39" t="s">
        <v>38</v>
      </c>
      <c r="G759" s="45"/>
      <c r="H759" s="56">
        <v>44397</v>
      </c>
    </row>
    <row r="760" spans="1:8" x14ac:dyDescent="0.25">
      <c r="A760" s="121" t="s">
        <v>797</v>
      </c>
      <c r="B760" s="86">
        <v>6</v>
      </c>
      <c r="C760" s="105">
        <v>7254893</v>
      </c>
      <c r="D760" s="48">
        <v>44102</v>
      </c>
      <c r="E760" s="39" t="s">
        <v>193</v>
      </c>
      <c r="F760" s="39" t="s">
        <v>38</v>
      </c>
      <c r="G760" s="45"/>
      <c r="H760" s="56">
        <v>44476</v>
      </c>
    </row>
    <row r="761" spans="1:8" x14ac:dyDescent="0.25">
      <c r="A761" s="121" t="s">
        <v>797</v>
      </c>
      <c r="B761" s="86">
        <v>6</v>
      </c>
      <c r="C761" s="105">
        <v>7257416</v>
      </c>
      <c r="D761" s="48">
        <v>44133</v>
      </c>
      <c r="E761" s="39" t="s">
        <v>193</v>
      </c>
      <c r="F761" s="39" t="s">
        <v>38</v>
      </c>
      <c r="G761" s="45"/>
      <c r="H761" s="56">
        <v>44510</v>
      </c>
    </row>
    <row r="762" spans="1:8" x14ac:dyDescent="0.25">
      <c r="A762" s="121" t="s">
        <v>1821</v>
      </c>
      <c r="B762" s="86">
        <v>6</v>
      </c>
      <c r="C762" s="105">
        <v>7294484</v>
      </c>
      <c r="D762" s="48">
        <v>44650</v>
      </c>
      <c r="E762" s="39" t="s">
        <v>193</v>
      </c>
      <c r="F762" s="39" t="s">
        <v>38</v>
      </c>
      <c r="G762" s="45"/>
      <c r="H762" s="56">
        <v>45002</v>
      </c>
    </row>
    <row r="763" spans="1:8" x14ac:dyDescent="0.25">
      <c r="A763" s="121" t="s">
        <v>485</v>
      </c>
      <c r="B763" s="86">
        <v>6</v>
      </c>
      <c r="C763" s="105">
        <v>7232497</v>
      </c>
      <c r="D763" s="48">
        <v>43784</v>
      </c>
      <c r="E763" s="39" t="s">
        <v>193</v>
      </c>
      <c r="F763" s="39" t="s">
        <v>38</v>
      </c>
      <c r="G763" s="45"/>
      <c r="H763" s="56">
        <v>44341</v>
      </c>
    </row>
    <row r="764" spans="1:8" x14ac:dyDescent="0.25">
      <c r="A764" s="18" t="s">
        <v>2320</v>
      </c>
      <c r="B764" s="10">
        <v>90</v>
      </c>
      <c r="C764" s="42">
        <v>7314281</v>
      </c>
      <c r="D764" s="36">
        <v>44907</v>
      </c>
      <c r="E764" s="39" t="s">
        <v>193</v>
      </c>
      <c r="F764" s="39" t="s">
        <v>38</v>
      </c>
      <c r="H764" s="40">
        <v>45363</v>
      </c>
    </row>
    <row r="765" spans="1:8" x14ac:dyDescent="0.25">
      <c r="A765" s="121" t="s">
        <v>568</v>
      </c>
      <c r="B765" s="86">
        <v>6</v>
      </c>
      <c r="C765" s="105">
        <v>7238112</v>
      </c>
      <c r="D765" s="48">
        <v>43859</v>
      </c>
      <c r="E765" s="39" t="s">
        <v>193</v>
      </c>
      <c r="F765" s="39" t="s">
        <v>38</v>
      </c>
      <c r="G765" s="45"/>
      <c r="H765" s="56">
        <v>44392</v>
      </c>
    </row>
    <row r="766" spans="1:8" x14ac:dyDescent="0.25">
      <c r="A766" s="121" t="s">
        <v>195</v>
      </c>
      <c r="B766" s="86">
        <v>6</v>
      </c>
      <c r="C766" s="105">
        <v>7254845</v>
      </c>
      <c r="D766" s="48">
        <v>44102</v>
      </c>
      <c r="E766" s="39" t="s">
        <v>193</v>
      </c>
      <c r="F766" s="39" t="s">
        <v>38</v>
      </c>
      <c r="G766" s="45"/>
      <c r="H766" s="56">
        <v>44476</v>
      </c>
    </row>
    <row r="767" spans="1:8" x14ac:dyDescent="0.25">
      <c r="A767" s="121" t="s">
        <v>795</v>
      </c>
      <c r="B767" s="86">
        <v>6</v>
      </c>
      <c r="C767" s="105">
        <v>7254889</v>
      </c>
      <c r="D767" s="48">
        <v>44102</v>
      </c>
      <c r="E767" s="39" t="s">
        <v>193</v>
      </c>
      <c r="F767" s="39" t="s">
        <v>38</v>
      </c>
      <c r="G767" s="45"/>
      <c r="H767" s="56">
        <v>44476</v>
      </c>
    </row>
    <row r="768" spans="1:8" x14ac:dyDescent="0.25">
      <c r="A768" s="121" t="s">
        <v>679</v>
      </c>
      <c r="B768" s="86">
        <v>6</v>
      </c>
      <c r="C768" s="105">
        <v>7248630</v>
      </c>
      <c r="D768" s="48">
        <v>44007</v>
      </c>
      <c r="E768" s="39" t="s">
        <v>193</v>
      </c>
      <c r="F768" s="39" t="s">
        <v>38</v>
      </c>
      <c r="G768" s="45"/>
      <c r="H768" s="56">
        <v>44400</v>
      </c>
    </row>
    <row r="769" spans="1:8" x14ac:dyDescent="0.25">
      <c r="A769" s="121" t="s">
        <v>679</v>
      </c>
      <c r="B769" s="86">
        <v>6</v>
      </c>
      <c r="C769" s="105">
        <v>7257285</v>
      </c>
      <c r="D769" s="48">
        <v>44133</v>
      </c>
      <c r="E769" s="39" t="s">
        <v>193</v>
      </c>
      <c r="F769" s="39" t="s">
        <v>38</v>
      </c>
      <c r="G769" s="45"/>
      <c r="H769" s="56">
        <v>44510</v>
      </c>
    </row>
    <row r="770" spans="1:8" x14ac:dyDescent="0.25">
      <c r="A770" s="121" t="s">
        <v>679</v>
      </c>
      <c r="B770" s="86">
        <v>6</v>
      </c>
      <c r="C770" s="105">
        <v>7263600</v>
      </c>
      <c r="D770" s="48">
        <v>44223</v>
      </c>
      <c r="E770" s="39" t="s">
        <v>193</v>
      </c>
      <c r="F770" s="39" t="s">
        <v>38</v>
      </c>
      <c r="G770" s="45"/>
      <c r="H770" s="56">
        <v>44676</v>
      </c>
    </row>
    <row r="771" spans="1:8" x14ac:dyDescent="0.25">
      <c r="A771" s="46" t="s">
        <v>235</v>
      </c>
      <c r="B771" s="51">
        <v>231.2</v>
      </c>
      <c r="C771" s="94">
        <v>40403</v>
      </c>
      <c r="D771" s="49">
        <v>43838</v>
      </c>
      <c r="E771" s="39" t="s">
        <v>188</v>
      </c>
      <c r="F771" s="39" t="s">
        <v>205</v>
      </c>
      <c r="G771" s="39"/>
      <c r="H771" s="54">
        <v>43838</v>
      </c>
    </row>
    <row r="772" spans="1:8" x14ac:dyDescent="0.25">
      <c r="A772" s="121" t="s">
        <v>1625</v>
      </c>
      <c r="B772" s="86">
        <v>6</v>
      </c>
      <c r="C772" s="105">
        <v>7282828</v>
      </c>
      <c r="D772" s="48">
        <v>44496</v>
      </c>
      <c r="E772" s="39" t="s">
        <v>193</v>
      </c>
      <c r="F772" s="39" t="s">
        <v>38</v>
      </c>
      <c r="G772" s="45"/>
      <c r="H772" s="56">
        <v>44998</v>
      </c>
    </row>
    <row r="773" spans="1:8" x14ac:dyDescent="0.25">
      <c r="A773" s="121" t="s">
        <v>1262</v>
      </c>
      <c r="B773" s="86">
        <v>6</v>
      </c>
      <c r="C773" s="105">
        <v>7274565</v>
      </c>
      <c r="D773" s="48">
        <v>44375</v>
      </c>
      <c r="E773" s="39" t="s">
        <v>193</v>
      </c>
      <c r="F773" s="39" t="s">
        <v>38</v>
      </c>
      <c r="G773" s="45"/>
      <c r="H773" s="56">
        <v>44830</v>
      </c>
    </row>
    <row r="774" spans="1:8" x14ac:dyDescent="0.25">
      <c r="A774" s="121" t="s">
        <v>774</v>
      </c>
      <c r="B774" s="86">
        <v>6</v>
      </c>
      <c r="C774" s="105">
        <v>7254780</v>
      </c>
      <c r="D774" s="48">
        <v>44102</v>
      </c>
      <c r="E774" s="39" t="s">
        <v>193</v>
      </c>
      <c r="F774" s="39" t="s">
        <v>38</v>
      </c>
      <c r="G774" s="45"/>
      <c r="H774" s="56">
        <v>44476</v>
      </c>
    </row>
    <row r="775" spans="1:8" x14ac:dyDescent="0.25">
      <c r="A775" s="121" t="s">
        <v>574</v>
      </c>
      <c r="B775" s="86">
        <v>6</v>
      </c>
      <c r="C775" s="105">
        <v>7238197</v>
      </c>
      <c r="D775" s="48">
        <v>43859</v>
      </c>
      <c r="E775" s="39" t="s">
        <v>193</v>
      </c>
      <c r="F775" s="39" t="s">
        <v>38</v>
      </c>
      <c r="G775" s="45"/>
      <c r="H775" s="56">
        <v>44392</v>
      </c>
    </row>
    <row r="776" spans="1:8" x14ac:dyDescent="0.25">
      <c r="A776" s="121" t="s">
        <v>574</v>
      </c>
      <c r="B776" s="86">
        <v>6</v>
      </c>
      <c r="C776" s="105">
        <v>7294516</v>
      </c>
      <c r="D776" s="48">
        <v>44650</v>
      </c>
      <c r="E776" s="39" t="s">
        <v>193</v>
      </c>
      <c r="F776" s="39" t="s">
        <v>38</v>
      </c>
      <c r="G776" s="45"/>
      <c r="H776" s="56">
        <v>45002</v>
      </c>
    </row>
    <row r="777" spans="1:8" x14ac:dyDescent="0.25">
      <c r="A777" s="121" t="s">
        <v>574</v>
      </c>
      <c r="B777" s="86">
        <v>6</v>
      </c>
      <c r="C777" s="105">
        <v>7298958</v>
      </c>
      <c r="D777" s="48">
        <v>45071</v>
      </c>
      <c r="E777" s="39" t="s">
        <v>193</v>
      </c>
      <c r="F777" s="39" t="s">
        <v>38</v>
      </c>
      <c r="G777" s="45"/>
      <c r="H777" s="56">
        <v>45279</v>
      </c>
    </row>
    <row r="778" spans="1:8" x14ac:dyDescent="0.25">
      <c r="A778" s="121" t="s">
        <v>574</v>
      </c>
      <c r="B778" s="86">
        <v>6</v>
      </c>
      <c r="C778" s="105">
        <v>7298959</v>
      </c>
      <c r="D778" s="48">
        <v>45071</v>
      </c>
      <c r="E778" s="39" t="s">
        <v>193</v>
      </c>
      <c r="F778" s="39" t="s">
        <v>38</v>
      </c>
      <c r="G778" s="45"/>
      <c r="H778" s="56">
        <v>45279</v>
      </c>
    </row>
    <row r="779" spans="1:8" x14ac:dyDescent="0.25">
      <c r="A779" s="121" t="s">
        <v>596</v>
      </c>
      <c r="B779" s="86">
        <v>6</v>
      </c>
      <c r="C779" s="105">
        <v>7240250</v>
      </c>
      <c r="D779" s="48">
        <v>43886</v>
      </c>
      <c r="E779" s="39" t="s">
        <v>193</v>
      </c>
      <c r="F779" s="39" t="s">
        <v>38</v>
      </c>
      <c r="G779" s="45"/>
      <c r="H779" s="56">
        <v>44397</v>
      </c>
    </row>
    <row r="780" spans="1:8" x14ac:dyDescent="0.25">
      <c r="A780" s="121" t="s">
        <v>482</v>
      </c>
      <c r="B780" s="86">
        <v>140</v>
      </c>
      <c r="C780" s="105">
        <v>7232408</v>
      </c>
      <c r="D780" s="48">
        <v>43783</v>
      </c>
      <c r="E780" s="39" t="s">
        <v>193</v>
      </c>
      <c r="F780" s="39" t="s">
        <v>38</v>
      </c>
      <c r="G780" s="45"/>
      <c r="H780" s="56">
        <v>44341</v>
      </c>
    </row>
    <row r="781" spans="1:8" x14ac:dyDescent="0.25">
      <c r="A781" s="121" t="s">
        <v>1542</v>
      </c>
      <c r="B781" s="86">
        <v>6</v>
      </c>
      <c r="C781" s="105">
        <v>7278898</v>
      </c>
      <c r="D781" s="48">
        <v>44435</v>
      </c>
      <c r="E781" s="39" t="s">
        <v>193</v>
      </c>
      <c r="F781" s="39" t="s">
        <v>38</v>
      </c>
      <c r="G781" s="45"/>
      <c r="H781" s="56">
        <v>44998</v>
      </c>
    </row>
    <row r="782" spans="1:8" x14ac:dyDescent="0.25">
      <c r="A782" s="121" t="s">
        <v>2176</v>
      </c>
      <c r="B782" s="86">
        <v>6</v>
      </c>
      <c r="C782" s="105">
        <v>7308691</v>
      </c>
      <c r="D782" s="48">
        <v>44834</v>
      </c>
      <c r="E782" s="39" t="s">
        <v>193</v>
      </c>
      <c r="F782" s="39" t="s">
        <v>38</v>
      </c>
      <c r="G782" s="45"/>
      <c r="H782" s="56">
        <v>45359</v>
      </c>
    </row>
    <row r="783" spans="1:8" x14ac:dyDescent="0.25">
      <c r="A783" s="18" t="s">
        <v>2281</v>
      </c>
      <c r="B783" s="10">
        <v>10</v>
      </c>
      <c r="C783" s="42">
        <v>7312993</v>
      </c>
      <c r="D783" s="36">
        <v>44893</v>
      </c>
      <c r="E783" s="39" t="s">
        <v>193</v>
      </c>
      <c r="F783" s="39" t="s">
        <v>38</v>
      </c>
      <c r="H783" s="40">
        <v>45363</v>
      </c>
    </row>
    <row r="784" spans="1:8" x14ac:dyDescent="0.25">
      <c r="A784" s="121" t="s">
        <v>1708</v>
      </c>
      <c r="B784" s="86">
        <v>15</v>
      </c>
      <c r="C784" s="105">
        <v>7290043</v>
      </c>
      <c r="D784" s="48">
        <v>44588</v>
      </c>
      <c r="E784" s="39" t="s">
        <v>193</v>
      </c>
      <c r="F784" s="39" t="s">
        <v>38</v>
      </c>
      <c r="G784" s="45"/>
      <c r="H784" s="56">
        <v>45001</v>
      </c>
    </row>
    <row r="785" spans="1:8" x14ac:dyDescent="0.25">
      <c r="A785" s="121" t="s">
        <v>1012</v>
      </c>
      <c r="B785" s="86">
        <v>6</v>
      </c>
      <c r="C785" s="105">
        <v>7261570</v>
      </c>
      <c r="D785" s="48">
        <v>44187</v>
      </c>
      <c r="E785" s="39" t="s">
        <v>193</v>
      </c>
      <c r="F785" s="39" t="s">
        <v>38</v>
      </c>
      <c r="G785" s="45"/>
      <c r="H785" s="56">
        <v>44672</v>
      </c>
    </row>
    <row r="786" spans="1:8" x14ac:dyDescent="0.25">
      <c r="A786" s="121" t="s">
        <v>900</v>
      </c>
      <c r="B786" s="86">
        <v>80</v>
      </c>
      <c r="C786" s="105">
        <v>119564</v>
      </c>
      <c r="D786" s="48">
        <v>44602</v>
      </c>
      <c r="E786" s="39" t="s">
        <v>0</v>
      </c>
      <c r="F786" s="39" t="s">
        <v>205</v>
      </c>
      <c r="G786" s="45" t="s">
        <v>942</v>
      </c>
      <c r="H786" s="56">
        <v>44606</v>
      </c>
    </row>
    <row r="787" spans="1:8" x14ac:dyDescent="0.25">
      <c r="A787" s="121" t="s">
        <v>1626</v>
      </c>
      <c r="B787" s="86">
        <v>6</v>
      </c>
      <c r="C787" s="105">
        <v>7282832</v>
      </c>
      <c r="D787" s="48">
        <v>44496</v>
      </c>
      <c r="E787" s="39" t="s">
        <v>193</v>
      </c>
      <c r="F787" s="39" t="s">
        <v>38</v>
      </c>
      <c r="G787" s="45"/>
      <c r="H787" s="56">
        <v>44998</v>
      </c>
    </row>
    <row r="788" spans="1:8" x14ac:dyDescent="0.25">
      <c r="A788" s="121" t="s">
        <v>1745</v>
      </c>
      <c r="B788" s="86">
        <v>6</v>
      </c>
      <c r="C788" s="105">
        <v>7291919</v>
      </c>
      <c r="D788" s="48">
        <v>44616</v>
      </c>
      <c r="E788" s="39" t="s">
        <v>193</v>
      </c>
      <c r="F788" s="39" t="s">
        <v>38</v>
      </c>
      <c r="G788" s="45"/>
      <c r="H788" s="56">
        <v>45002</v>
      </c>
    </row>
    <row r="789" spans="1:8" x14ac:dyDescent="0.25">
      <c r="A789" s="121" t="s">
        <v>872</v>
      </c>
      <c r="B789" s="86">
        <v>6</v>
      </c>
      <c r="C789" s="105">
        <v>7259783</v>
      </c>
      <c r="D789" s="48">
        <v>44165</v>
      </c>
      <c r="E789" s="39" t="s">
        <v>193</v>
      </c>
      <c r="F789" s="39" t="s">
        <v>38</v>
      </c>
      <c r="G789" s="45"/>
      <c r="H789" s="56">
        <v>44579</v>
      </c>
    </row>
    <row r="790" spans="1:8" x14ac:dyDescent="0.25">
      <c r="A790" s="121" t="s">
        <v>322</v>
      </c>
      <c r="B790" s="86">
        <v>4.63</v>
      </c>
      <c r="C790" s="105">
        <v>114855</v>
      </c>
      <c r="D790" s="48">
        <v>44245</v>
      </c>
      <c r="E790" s="39" t="s">
        <v>0</v>
      </c>
      <c r="F790" s="39" t="s">
        <v>205</v>
      </c>
      <c r="G790" s="45" t="s">
        <v>323</v>
      </c>
      <c r="H790" s="56">
        <v>44244</v>
      </c>
    </row>
    <row r="791" spans="1:8" x14ac:dyDescent="0.25">
      <c r="A791" s="121" t="s">
        <v>322</v>
      </c>
      <c r="B791" s="86">
        <v>5.64</v>
      </c>
      <c r="C791" s="105">
        <v>115161</v>
      </c>
      <c r="D791" s="48">
        <v>44245</v>
      </c>
      <c r="E791" s="39" t="s">
        <v>0</v>
      </c>
      <c r="F791" s="39" t="s">
        <v>205</v>
      </c>
      <c r="G791" s="45" t="s">
        <v>323</v>
      </c>
      <c r="H791" s="56">
        <v>44244</v>
      </c>
    </row>
    <row r="792" spans="1:8" x14ac:dyDescent="0.25">
      <c r="A792" s="121" t="s">
        <v>322</v>
      </c>
      <c r="B792" s="86">
        <v>4.46</v>
      </c>
      <c r="C792" s="105">
        <v>115635</v>
      </c>
      <c r="D792" s="48">
        <v>44245</v>
      </c>
      <c r="E792" s="39" t="s">
        <v>0</v>
      </c>
      <c r="F792" s="39" t="s">
        <v>205</v>
      </c>
      <c r="G792" s="45" t="s">
        <v>323</v>
      </c>
      <c r="H792" s="56">
        <v>44244</v>
      </c>
    </row>
    <row r="793" spans="1:8" x14ac:dyDescent="0.25">
      <c r="A793" s="121" t="s">
        <v>322</v>
      </c>
      <c r="B793" s="86">
        <v>3.85</v>
      </c>
      <c r="C793" s="105">
        <v>120177</v>
      </c>
      <c r="D793" s="48">
        <v>44602</v>
      </c>
      <c r="E793" s="39" t="s">
        <v>0</v>
      </c>
      <c r="F793" s="39" t="s">
        <v>205</v>
      </c>
      <c r="G793" s="45" t="s">
        <v>323</v>
      </c>
      <c r="H793" s="56">
        <v>44606</v>
      </c>
    </row>
    <row r="794" spans="1:8" x14ac:dyDescent="0.25">
      <c r="A794" s="121" t="s">
        <v>2116</v>
      </c>
      <c r="B794" s="86">
        <v>6</v>
      </c>
      <c r="C794" s="105">
        <v>7306446</v>
      </c>
      <c r="D794" s="48">
        <v>44804</v>
      </c>
      <c r="E794" s="39" t="s">
        <v>193</v>
      </c>
      <c r="F794" s="39" t="s">
        <v>38</v>
      </c>
      <c r="G794" s="45"/>
      <c r="H794" s="56">
        <v>45358</v>
      </c>
    </row>
    <row r="795" spans="1:8" x14ac:dyDescent="0.25">
      <c r="A795" s="121" t="s">
        <v>1311</v>
      </c>
      <c r="B795" s="86">
        <v>6</v>
      </c>
      <c r="C795" s="105">
        <v>7276651</v>
      </c>
      <c r="D795" s="48">
        <v>44406</v>
      </c>
      <c r="E795" s="39" t="s">
        <v>193</v>
      </c>
      <c r="F795" s="39" t="s">
        <v>38</v>
      </c>
      <c r="G795" s="45"/>
      <c r="H795" s="56">
        <v>44907</v>
      </c>
    </row>
    <row r="796" spans="1:8" x14ac:dyDescent="0.25">
      <c r="A796" s="18" t="s">
        <v>2373</v>
      </c>
      <c r="B796" s="10">
        <v>6</v>
      </c>
      <c r="C796" s="42">
        <v>7317852</v>
      </c>
      <c r="D796" s="36">
        <v>44957</v>
      </c>
      <c r="E796" s="39" t="s">
        <v>193</v>
      </c>
      <c r="F796" s="39" t="s">
        <v>38</v>
      </c>
      <c r="H796" s="40">
        <v>45363</v>
      </c>
    </row>
    <row r="797" spans="1:8" x14ac:dyDescent="0.25">
      <c r="A797" s="121" t="s">
        <v>557</v>
      </c>
      <c r="B797" s="86">
        <v>6</v>
      </c>
      <c r="C797" s="105">
        <v>7238053</v>
      </c>
      <c r="D797" s="48">
        <v>43859</v>
      </c>
      <c r="E797" s="39" t="s">
        <v>193</v>
      </c>
      <c r="F797" s="39" t="s">
        <v>38</v>
      </c>
      <c r="G797" s="45"/>
      <c r="H797" s="56">
        <v>44392</v>
      </c>
    </row>
    <row r="798" spans="1:8" x14ac:dyDescent="0.25">
      <c r="A798" s="121" t="s">
        <v>2436</v>
      </c>
      <c r="B798" s="86">
        <v>15</v>
      </c>
      <c r="C798" s="105">
        <v>7320195</v>
      </c>
      <c r="D798" s="48">
        <v>44985</v>
      </c>
      <c r="E798" s="39" t="s">
        <v>193</v>
      </c>
      <c r="F798" s="39" t="s">
        <v>38</v>
      </c>
      <c r="G798" s="45"/>
      <c r="H798" s="56">
        <v>45371</v>
      </c>
    </row>
    <row r="799" spans="1:8" x14ac:dyDescent="0.25">
      <c r="A799" s="121" t="s">
        <v>2421</v>
      </c>
      <c r="B799" s="86">
        <v>6</v>
      </c>
      <c r="C799" s="105">
        <v>7320145</v>
      </c>
      <c r="D799" s="48">
        <v>44985</v>
      </c>
      <c r="E799" s="39" t="s">
        <v>193</v>
      </c>
      <c r="F799" s="39" t="s">
        <v>38</v>
      </c>
      <c r="G799" s="45"/>
      <c r="H799" s="56">
        <v>45371</v>
      </c>
    </row>
    <row r="800" spans="1:8" x14ac:dyDescent="0.25">
      <c r="A800" s="121" t="s">
        <v>2532</v>
      </c>
      <c r="B800" s="86">
        <v>15</v>
      </c>
      <c r="C800" s="105">
        <v>7322924</v>
      </c>
      <c r="D800" s="48">
        <v>45015</v>
      </c>
      <c r="E800" s="39" t="s">
        <v>193</v>
      </c>
      <c r="F800" s="39" t="s">
        <v>38</v>
      </c>
      <c r="G800" s="45"/>
      <c r="H800" s="56">
        <v>45415</v>
      </c>
    </row>
    <row r="801" spans="1:8" x14ac:dyDescent="0.25">
      <c r="A801" s="18" t="s">
        <v>2348</v>
      </c>
      <c r="B801" s="10">
        <v>6</v>
      </c>
      <c r="C801" s="42">
        <v>7315953</v>
      </c>
      <c r="D801" s="36">
        <v>44925</v>
      </c>
      <c r="E801" s="39" t="s">
        <v>193</v>
      </c>
      <c r="F801" s="39" t="s">
        <v>38</v>
      </c>
      <c r="H801" s="40">
        <v>45363</v>
      </c>
    </row>
    <row r="802" spans="1:8" x14ac:dyDescent="0.25">
      <c r="A802" s="121" t="s">
        <v>693</v>
      </c>
      <c r="B802" s="86">
        <v>102.96</v>
      </c>
      <c r="C802" s="105">
        <v>7248759</v>
      </c>
      <c r="D802" s="48">
        <v>44007</v>
      </c>
      <c r="E802" s="39" t="s">
        <v>193</v>
      </c>
      <c r="F802" s="39" t="s">
        <v>38</v>
      </c>
      <c r="G802" s="45"/>
      <c r="H802" s="56">
        <v>44400</v>
      </c>
    </row>
    <row r="803" spans="1:8" x14ac:dyDescent="0.25">
      <c r="A803" s="121" t="s">
        <v>1619</v>
      </c>
      <c r="B803" s="86">
        <v>6</v>
      </c>
      <c r="C803" s="105">
        <v>7282814</v>
      </c>
      <c r="D803" s="48">
        <v>44496</v>
      </c>
      <c r="E803" s="39" t="s">
        <v>193</v>
      </c>
      <c r="F803" s="39" t="s">
        <v>38</v>
      </c>
      <c r="G803" s="45"/>
      <c r="H803" s="56">
        <v>44998</v>
      </c>
    </row>
    <row r="804" spans="1:8" x14ac:dyDescent="0.25">
      <c r="A804" s="121" t="s">
        <v>552</v>
      </c>
      <c r="B804" s="86">
        <v>6</v>
      </c>
      <c r="C804" s="105">
        <v>7238023</v>
      </c>
      <c r="D804" s="48">
        <v>43859</v>
      </c>
      <c r="E804" s="39" t="s">
        <v>193</v>
      </c>
      <c r="F804" s="39" t="s">
        <v>38</v>
      </c>
      <c r="G804" s="45"/>
      <c r="H804" s="56">
        <v>44392</v>
      </c>
    </row>
    <row r="805" spans="1:8" x14ac:dyDescent="0.25">
      <c r="A805" s="121" t="s">
        <v>569</v>
      </c>
      <c r="B805" s="86">
        <v>6</v>
      </c>
      <c r="C805" s="105">
        <v>7238116</v>
      </c>
      <c r="D805" s="48">
        <v>43859</v>
      </c>
      <c r="E805" s="39" t="s">
        <v>193</v>
      </c>
      <c r="F805" s="39" t="s">
        <v>38</v>
      </c>
      <c r="G805" s="45"/>
      <c r="H805" s="56">
        <v>44392</v>
      </c>
    </row>
    <row r="806" spans="1:8" x14ac:dyDescent="0.25">
      <c r="A806" s="121" t="s">
        <v>569</v>
      </c>
      <c r="B806" s="86">
        <v>6</v>
      </c>
      <c r="C806" s="105">
        <v>7238117</v>
      </c>
      <c r="D806" s="48">
        <v>43859</v>
      </c>
      <c r="E806" s="39" t="s">
        <v>193</v>
      </c>
      <c r="F806" s="39" t="s">
        <v>38</v>
      </c>
      <c r="G806" s="45"/>
      <c r="H806" s="56">
        <v>44392</v>
      </c>
    </row>
    <row r="807" spans="1:8" x14ac:dyDescent="0.25">
      <c r="A807" s="121" t="s">
        <v>2081</v>
      </c>
      <c r="B807" s="86">
        <v>15</v>
      </c>
      <c r="C807" s="105">
        <v>7301514</v>
      </c>
      <c r="D807" s="48">
        <v>44740</v>
      </c>
      <c r="E807" s="39" t="s">
        <v>193</v>
      </c>
      <c r="F807" s="39" t="s">
        <v>38</v>
      </c>
      <c r="G807" s="45"/>
      <c r="H807" s="56">
        <v>45356</v>
      </c>
    </row>
    <row r="808" spans="1:8" x14ac:dyDescent="0.25">
      <c r="A808" s="18" t="s">
        <v>2375</v>
      </c>
      <c r="B808" s="10">
        <v>6</v>
      </c>
      <c r="C808" s="42">
        <v>7317861</v>
      </c>
      <c r="D808" s="36">
        <v>44957</v>
      </c>
      <c r="E808" s="39" t="s">
        <v>193</v>
      </c>
      <c r="F808" s="39" t="s">
        <v>38</v>
      </c>
      <c r="H808" s="40">
        <v>45363</v>
      </c>
    </row>
    <row r="809" spans="1:8" x14ac:dyDescent="0.25">
      <c r="A809" s="121" t="s">
        <v>1786</v>
      </c>
      <c r="B809" s="86">
        <v>60</v>
      </c>
      <c r="C809" s="105">
        <v>7294201</v>
      </c>
      <c r="D809" s="48">
        <v>44649</v>
      </c>
      <c r="E809" s="39" t="s">
        <v>193</v>
      </c>
      <c r="F809" s="39" t="s">
        <v>38</v>
      </c>
      <c r="G809" s="45"/>
      <c r="H809" s="56">
        <v>45002</v>
      </c>
    </row>
    <row r="810" spans="1:8" x14ac:dyDescent="0.25">
      <c r="A810" s="121" t="s">
        <v>1922</v>
      </c>
      <c r="B810" s="86">
        <v>30</v>
      </c>
      <c r="C810" s="105">
        <v>7303725</v>
      </c>
      <c r="D810" s="48">
        <v>44769</v>
      </c>
      <c r="E810" s="39" t="s">
        <v>193</v>
      </c>
      <c r="F810" s="39" t="s">
        <v>38</v>
      </c>
      <c r="G810" s="45"/>
      <c r="H810" s="56">
        <v>45357</v>
      </c>
    </row>
    <row r="811" spans="1:8" x14ac:dyDescent="0.25">
      <c r="A811" s="121" t="s">
        <v>1922</v>
      </c>
      <c r="B811" s="86">
        <v>15</v>
      </c>
      <c r="C811" s="105">
        <v>7299124</v>
      </c>
      <c r="D811" s="48">
        <v>45071</v>
      </c>
      <c r="E811" s="39" t="s">
        <v>193</v>
      </c>
      <c r="F811" s="39" t="s">
        <v>38</v>
      </c>
      <c r="G811" s="45"/>
      <c r="H811" s="56">
        <v>45279</v>
      </c>
    </row>
    <row r="812" spans="1:8" x14ac:dyDescent="0.25">
      <c r="A812" s="121" t="s">
        <v>908</v>
      </c>
      <c r="B812" s="86">
        <v>2176.62</v>
      </c>
      <c r="C812" s="105">
        <v>120463</v>
      </c>
      <c r="D812" s="48">
        <v>44602</v>
      </c>
      <c r="E812" s="39" t="s">
        <v>0</v>
      </c>
      <c r="F812" s="39" t="s">
        <v>205</v>
      </c>
      <c r="G812" s="45" t="s">
        <v>950</v>
      </c>
      <c r="H812" s="56">
        <v>44606</v>
      </c>
    </row>
    <row r="813" spans="1:8" x14ac:dyDescent="0.25">
      <c r="A813" s="121" t="s">
        <v>1209</v>
      </c>
      <c r="B813" s="86">
        <v>15</v>
      </c>
      <c r="C813" s="105">
        <v>7272120</v>
      </c>
      <c r="D813" s="48">
        <v>44342</v>
      </c>
      <c r="E813" s="39" t="s">
        <v>193</v>
      </c>
      <c r="F813" s="39" t="s">
        <v>38</v>
      </c>
      <c r="G813" s="45"/>
      <c r="H813" s="56">
        <v>44826</v>
      </c>
    </row>
    <row r="814" spans="1:8" x14ac:dyDescent="0.25">
      <c r="A814" s="121" t="s">
        <v>1618</v>
      </c>
      <c r="B814" s="86">
        <v>6</v>
      </c>
      <c r="C814" s="105">
        <v>7282812</v>
      </c>
      <c r="D814" s="48">
        <v>44496</v>
      </c>
      <c r="E814" s="39" t="s">
        <v>193</v>
      </c>
      <c r="F814" s="39" t="s">
        <v>38</v>
      </c>
      <c r="G814" s="45"/>
      <c r="H814" s="56">
        <v>44998</v>
      </c>
    </row>
    <row r="815" spans="1:8" x14ac:dyDescent="0.25">
      <c r="A815" s="121" t="s">
        <v>1173</v>
      </c>
      <c r="B815" s="86">
        <v>6</v>
      </c>
      <c r="C815" s="105">
        <v>7270032</v>
      </c>
      <c r="D815" s="48">
        <v>44314</v>
      </c>
      <c r="E815" s="39" t="s">
        <v>193</v>
      </c>
      <c r="F815" s="39" t="s">
        <v>38</v>
      </c>
      <c r="G815" s="45"/>
      <c r="H815" s="56">
        <v>44685</v>
      </c>
    </row>
    <row r="816" spans="1:8" x14ac:dyDescent="0.25">
      <c r="A816" s="18" t="s">
        <v>2257</v>
      </c>
      <c r="B816" s="10">
        <v>6</v>
      </c>
      <c r="C816" s="42">
        <v>7310933</v>
      </c>
      <c r="D816" s="36">
        <v>44865</v>
      </c>
      <c r="E816" s="39" t="s">
        <v>193</v>
      </c>
      <c r="F816" s="39" t="s">
        <v>38</v>
      </c>
      <c r="H816" s="56">
        <v>45363</v>
      </c>
    </row>
    <row r="817" spans="1:8" x14ac:dyDescent="0.25">
      <c r="A817" s="18" t="s">
        <v>2257</v>
      </c>
      <c r="B817" s="10">
        <v>6</v>
      </c>
      <c r="C817" s="42">
        <v>7313581</v>
      </c>
      <c r="D817" s="36">
        <v>44895</v>
      </c>
      <c r="E817" s="39" t="s">
        <v>193</v>
      </c>
      <c r="F817" s="39" t="s">
        <v>38</v>
      </c>
      <c r="H817" s="40">
        <v>45363</v>
      </c>
    </row>
    <row r="818" spans="1:8" x14ac:dyDescent="0.25">
      <c r="A818" s="46" t="s">
        <v>185</v>
      </c>
      <c r="B818" s="50">
        <v>15.55</v>
      </c>
      <c r="C818" s="94"/>
      <c r="D818" s="69" t="s">
        <v>192</v>
      </c>
      <c r="E818" s="46" t="s">
        <v>0</v>
      </c>
      <c r="F818" s="46" t="s">
        <v>52</v>
      </c>
      <c r="G818" s="46" t="s">
        <v>54</v>
      </c>
      <c r="H818" s="55">
        <v>42425</v>
      </c>
    </row>
    <row r="819" spans="1:8" x14ac:dyDescent="0.25">
      <c r="A819" s="121" t="s">
        <v>877</v>
      </c>
      <c r="B819" s="86">
        <v>6</v>
      </c>
      <c r="C819" s="105">
        <v>7259798</v>
      </c>
      <c r="D819" s="48">
        <v>44165</v>
      </c>
      <c r="E819" s="39" t="s">
        <v>193</v>
      </c>
      <c r="F819" s="39" t="s">
        <v>38</v>
      </c>
      <c r="G819" s="45"/>
      <c r="H819" s="56">
        <v>44584</v>
      </c>
    </row>
    <row r="820" spans="1:8" x14ac:dyDescent="0.25">
      <c r="A820" s="121" t="s">
        <v>868</v>
      </c>
      <c r="B820" s="86">
        <v>6</v>
      </c>
      <c r="C820" s="105">
        <v>7259768</v>
      </c>
      <c r="D820" s="48">
        <v>44165</v>
      </c>
      <c r="E820" s="39" t="s">
        <v>193</v>
      </c>
      <c r="F820" s="39" t="s">
        <v>38</v>
      </c>
      <c r="G820" s="45"/>
      <c r="H820" s="56">
        <v>44575</v>
      </c>
    </row>
    <row r="821" spans="1:8" x14ac:dyDescent="0.25">
      <c r="A821" s="121" t="s">
        <v>1999</v>
      </c>
      <c r="B821" s="86">
        <v>81</v>
      </c>
      <c r="C821" s="105">
        <v>128946</v>
      </c>
      <c r="D821" s="48">
        <v>45334</v>
      </c>
      <c r="E821" s="39" t="s">
        <v>0</v>
      </c>
      <c r="F821" s="39" t="s">
        <v>205</v>
      </c>
      <c r="G821" s="45" t="s">
        <v>1953</v>
      </c>
      <c r="H821" s="56">
        <v>45342</v>
      </c>
    </row>
    <row r="822" spans="1:8" x14ac:dyDescent="0.25">
      <c r="A822" s="121" t="s">
        <v>1735</v>
      </c>
      <c r="B822" s="86">
        <v>5.27</v>
      </c>
      <c r="C822" s="105">
        <v>7290966</v>
      </c>
      <c r="D822" s="48">
        <v>44603</v>
      </c>
      <c r="E822" s="39" t="s">
        <v>193</v>
      </c>
      <c r="F822" s="39" t="s">
        <v>38</v>
      </c>
      <c r="G822" s="45"/>
      <c r="H822" s="56">
        <v>45002</v>
      </c>
    </row>
    <row r="823" spans="1:8" x14ac:dyDescent="0.25">
      <c r="A823" s="121" t="s">
        <v>2112</v>
      </c>
      <c r="B823" s="86">
        <v>6</v>
      </c>
      <c r="C823" s="105">
        <v>7306430</v>
      </c>
      <c r="D823" s="48">
        <v>44804</v>
      </c>
      <c r="E823" s="39" t="s">
        <v>193</v>
      </c>
      <c r="F823" s="39" t="s">
        <v>38</v>
      </c>
      <c r="G823" s="45"/>
      <c r="H823" s="56">
        <v>45358</v>
      </c>
    </row>
    <row r="824" spans="1:8" x14ac:dyDescent="0.25">
      <c r="A824" s="121" t="s">
        <v>1023</v>
      </c>
      <c r="B824" s="86">
        <v>6</v>
      </c>
      <c r="C824" s="105">
        <v>7261644</v>
      </c>
      <c r="D824" s="48">
        <v>44187</v>
      </c>
      <c r="E824" s="39" t="s">
        <v>193</v>
      </c>
      <c r="F824" s="39" t="s">
        <v>38</v>
      </c>
      <c r="G824" s="45"/>
      <c r="H824" s="56">
        <v>44672</v>
      </c>
    </row>
    <row r="825" spans="1:8" x14ac:dyDescent="0.25">
      <c r="A825" s="121" t="s">
        <v>1377</v>
      </c>
      <c r="B825" s="86">
        <v>650</v>
      </c>
      <c r="C825" s="105">
        <v>124130</v>
      </c>
      <c r="D825" s="48">
        <v>44973</v>
      </c>
      <c r="E825" s="39" t="s">
        <v>0</v>
      </c>
      <c r="F825" s="39" t="s">
        <v>205</v>
      </c>
      <c r="G825" s="45" t="s">
        <v>1458</v>
      </c>
      <c r="H825" s="56">
        <v>44973</v>
      </c>
    </row>
    <row r="826" spans="1:8" x14ac:dyDescent="0.25">
      <c r="A826" s="121" t="s">
        <v>1093</v>
      </c>
      <c r="B826" s="86">
        <v>6</v>
      </c>
      <c r="C826" s="105">
        <v>7265611</v>
      </c>
      <c r="D826" s="48">
        <v>44251</v>
      </c>
      <c r="E826" s="39" t="s">
        <v>193</v>
      </c>
      <c r="F826" s="39" t="s">
        <v>38</v>
      </c>
      <c r="G826" s="45"/>
      <c r="H826" s="56">
        <v>44677</v>
      </c>
    </row>
    <row r="827" spans="1:8" x14ac:dyDescent="0.25">
      <c r="A827" s="121" t="s">
        <v>2422</v>
      </c>
      <c r="B827" s="86">
        <v>6</v>
      </c>
      <c r="C827" s="105">
        <v>7320147</v>
      </c>
      <c r="D827" s="48">
        <v>44985</v>
      </c>
      <c r="E827" s="39" t="s">
        <v>193</v>
      </c>
      <c r="F827" s="39" t="s">
        <v>38</v>
      </c>
      <c r="G827" s="45"/>
      <c r="H827" s="56">
        <v>45371</v>
      </c>
    </row>
    <row r="828" spans="1:8" x14ac:dyDescent="0.25">
      <c r="A828" s="121" t="s">
        <v>2423</v>
      </c>
      <c r="B828" s="86">
        <v>6</v>
      </c>
      <c r="C828" s="105">
        <v>7320148</v>
      </c>
      <c r="D828" s="48">
        <v>44985</v>
      </c>
      <c r="E828" s="39" t="s">
        <v>193</v>
      </c>
      <c r="F828" s="39" t="s">
        <v>38</v>
      </c>
      <c r="G828" s="45"/>
      <c r="H828" s="56">
        <v>45371</v>
      </c>
    </row>
    <row r="829" spans="1:8" x14ac:dyDescent="0.25">
      <c r="A829" s="121" t="s">
        <v>2431</v>
      </c>
      <c r="B829" s="86">
        <v>6</v>
      </c>
      <c r="C829" s="105">
        <v>7320172</v>
      </c>
      <c r="D829" s="48">
        <v>44985</v>
      </c>
      <c r="E829" s="39" t="s">
        <v>193</v>
      </c>
      <c r="F829" s="39" t="s">
        <v>38</v>
      </c>
      <c r="G829" s="45"/>
      <c r="H829" s="56">
        <v>45371</v>
      </c>
    </row>
    <row r="830" spans="1:8" x14ac:dyDescent="0.25">
      <c r="A830" s="121" t="s">
        <v>680</v>
      </c>
      <c r="B830" s="86">
        <v>6</v>
      </c>
      <c r="C830" s="105">
        <v>7248646</v>
      </c>
      <c r="D830" s="48">
        <v>44007</v>
      </c>
      <c r="E830" s="39" t="s">
        <v>193</v>
      </c>
      <c r="F830" s="39" t="s">
        <v>38</v>
      </c>
      <c r="G830" s="45"/>
      <c r="H830" s="56">
        <v>44400</v>
      </c>
    </row>
    <row r="831" spans="1:8" x14ac:dyDescent="0.25">
      <c r="A831" s="121" t="s">
        <v>2005</v>
      </c>
      <c r="B831" s="86">
        <v>140.05000000000001</v>
      </c>
      <c r="C831" s="105">
        <v>130300</v>
      </c>
      <c r="D831" s="48">
        <v>45334</v>
      </c>
      <c r="E831" s="39" t="s">
        <v>0</v>
      </c>
      <c r="F831" s="39" t="s">
        <v>205</v>
      </c>
      <c r="G831" s="45" t="s">
        <v>1968</v>
      </c>
      <c r="H831" s="56">
        <v>45342</v>
      </c>
    </row>
    <row r="832" spans="1:8" x14ac:dyDescent="0.25">
      <c r="A832" s="121" t="s">
        <v>1328</v>
      </c>
      <c r="B832" s="86">
        <v>6</v>
      </c>
      <c r="C832" s="105">
        <v>7276730</v>
      </c>
      <c r="D832" s="48">
        <v>44406</v>
      </c>
      <c r="E832" s="39" t="s">
        <v>193</v>
      </c>
      <c r="F832" s="39" t="s">
        <v>38</v>
      </c>
      <c r="G832" s="45"/>
      <c r="H832" s="56">
        <v>44907</v>
      </c>
    </row>
    <row r="833" spans="1:8" x14ac:dyDescent="0.25">
      <c r="A833" s="18" t="s">
        <v>2354</v>
      </c>
      <c r="B833" s="10">
        <v>6</v>
      </c>
      <c r="C833" s="42">
        <v>7315986</v>
      </c>
      <c r="D833" s="36">
        <v>44925</v>
      </c>
      <c r="E833" s="39" t="s">
        <v>193</v>
      </c>
      <c r="F833" s="39" t="s">
        <v>38</v>
      </c>
      <c r="H833" s="40">
        <v>45363</v>
      </c>
    </row>
    <row r="834" spans="1:8" x14ac:dyDescent="0.25">
      <c r="A834" s="18" t="s">
        <v>2354</v>
      </c>
      <c r="B834" s="10">
        <v>6</v>
      </c>
      <c r="C834" s="42">
        <v>7318282</v>
      </c>
      <c r="D834" s="36">
        <v>44957</v>
      </c>
      <c r="E834" s="39" t="s">
        <v>193</v>
      </c>
      <c r="F834" s="39" t="s">
        <v>38</v>
      </c>
      <c r="H834" s="40">
        <v>45363</v>
      </c>
    </row>
    <row r="835" spans="1:8" x14ac:dyDescent="0.25">
      <c r="A835" s="121" t="s">
        <v>1036</v>
      </c>
      <c r="B835" s="86">
        <v>6</v>
      </c>
      <c r="C835" s="105">
        <v>7263622</v>
      </c>
      <c r="D835" s="48">
        <v>44223</v>
      </c>
      <c r="E835" s="39" t="s">
        <v>193</v>
      </c>
      <c r="F835" s="39" t="s">
        <v>38</v>
      </c>
      <c r="G835" s="45"/>
      <c r="H835" s="56">
        <v>44676</v>
      </c>
    </row>
    <row r="836" spans="1:8" x14ac:dyDescent="0.25">
      <c r="A836" s="121" t="s">
        <v>767</v>
      </c>
      <c r="B836" s="86">
        <v>15</v>
      </c>
      <c r="C836" s="105">
        <v>7253140</v>
      </c>
      <c r="D836" s="48">
        <v>44074</v>
      </c>
      <c r="E836" s="39" t="s">
        <v>193</v>
      </c>
      <c r="F836" s="39" t="s">
        <v>38</v>
      </c>
      <c r="G836" s="45"/>
      <c r="H836" s="56">
        <v>44442</v>
      </c>
    </row>
    <row r="837" spans="1:8" x14ac:dyDescent="0.25">
      <c r="A837" s="121" t="s">
        <v>1647</v>
      </c>
      <c r="B837" s="86">
        <v>150.1</v>
      </c>
      <c r="C837" s="105">
        <v>7284716</v>
      </c>
      <c r="D837" s="48">
        <v>44510</v>
      </c>
      <c r="E837" s="39" t="s">
        <v>193</v>
      </c>
      <c r="F837" s="39" t="s">
        <v>38</v>
      </c>
      <c r="G837" s="45"/>
      <c r="H837" s="56">
        <v>44998</v>
      </c>
    </row>
    <row r="838" spans="1:8" x14ac:dyDescent="0.25">
      <c r="A838" s="121" t="s">
        <v>1610</v>
      </c>
      <c r="B838" s="86">
        <v>6</v>
      </c>
      <c r="C838" s="105">
        <v>7282777</v>
      </c>
      <c r="D838" s="48">
        <v>44496</v>
      </c>
      <c r="E838" s="39" t="s">
        <v>193</v>
      </c>
      <c r="F838" s="39" t="s">
        <v>38</v>
      </c>
      <c r="G838" s="45"/>
      <c r="H838" s="56">
        <v>44998</v>
      </c>
    </row>
    <row r="839" spans="1:8" x14ac:dyDescent="0.25">
      <c r="A839" s="121" t="s">
        <v>1222</v>
      </c>
      <c r="B839" s="86">
        <v>6</v>
      </c>
      <c r="C839" s="105">
        <v>7272245</v>
      </c>
      <c r="D839" s="48">
        <v>44342</v>
      </c>
      <c r="E839" s="39" t="s">
        <v>193</v>
      </c>
      <c r="F839" s="39" t="s">
        <v>38</v>
      </c>
      <c r="G839" s="45"/>
      <c r="H839" s="56">
        <v>44826</v>
      </c>
    </row>
    <row r="840" spans="1:8" x14ac:dyDescent="0.25">
      <c r="A840" s="121" t="s">
        <v>1241</v>
      </c>
      <c r="B840" s="86">
        <v>60</v>
      </c>
      <c r="C840" s="105">
        <v>7274406</v>
      </c>
      <c r="D840" s="48">
        <v>44375</v>
      </c>
      <c r="E840" s="39" t="s">
        <v>193</v>
      </c>
      <c r="F840" s="39" t="s">
        <v>38</v>
      </c>
      <c r="G840" s="45"/>
      <c r="H840" s="56">
        <v>44830</v>
      </c>
    </row>
    <row r="841" spans="1:8" x14ac:dyDescent="0.25">
      <c r="A841" s="121" t="s">
        <v>2043</v>
      </c>
      <c r="B841" s="86">
        <v>6</v>
      </c>
      <c r="C841" s="105">
        <v>7303806</v>
      </c>
      <c r="D841" s="48">
        <v>44770</v>
      </c>
      <c r="E841" s="39" t="s">
        <v>193</v>
      </c>
      <c r="F841" s="39" t="s">
        <v>38</v>
      </c>
      <c r="G841" s="45"/>
      <c r="H841" s="56">
        <v>45357</v>
      </c>
    </row>
    <row r="842" spans="1:8" x14ac:dyDescent="0.25">
      <c r="A842" s="121" t="s">
        <v>791</v>
      </c>
      <c r="B842" s="86">
        <v>6</v>
      </c>
      <c r="C842" s="105">
        <v>7254849</v>
      </c>
      <c r="D842" s="48">
        <v>44102</v>
      </c>
      <c r="E842" s="39" t="s">
        <v>193</v>
      </c>
      <c r="F842" s="39" t="s">
        <v>38</v>
      </c>
      <c r="G842" s="45"/>
      <c r="H842" s="56">
        <v>44476</v>
      </c>
    </row>
    <row r="843" spans="1:8" x14ac:dyDescent="0.25">
      <c r="A843" s="39" t="s">
        <v>311</v>
      </c>
      <c r="B843" s="50">
        <v>125.79</v>
      </c>
      <c r="C843" s="37">
        <v>1066705</v>
      </c>
      <c r="D843" s="65">
        <v>43836</v>
      </c>
      <c r="E843" s="46" t="s">
        <v>100</v>
      </c>
      <c r="F843" s="39" t="s">
        <v>181</v>
      </c>
      <c r="G843" s="39"/>
      <c r="H843" s="54">
        <v>43969</v>
      </c>
    </row>
    <row r="844" spans="1:8" x14ac:dyDescent="0.25">
      <c r="A844" s="39" t="s">
        <v>311</v>
      </c>
      <c r="B844" s="50">
        <v>65.73</v>
      </c>
      <c r="C844" s="37">
        <v>1066706</v>
      </c>
      <c r="D844" s="65">
        <v>43836</v>
      </c>
      <c r="E844" s="46" t="s">
        <v>100</v>
      </c>
      <c r="F844" s="39" t="s">
        <v>181</v>
      </c>
      <c r="G844" s="39"/>
      <c r="H844" s="54">
        <v>43969</v>
      </c>
    </row>
    <row r="845" spans="1:8" x14ac:dyDescent="0.25">
      <c r="A845" s="39" t="s">
        <v>311</v>
      </c>
      <c r="B845" s="50">
        <v>24.67</v>
      </c>
      <c r="C845" s="37">
        <v>1066757</v>
      </c>
      <c r="D845" s="65">
        <v>43836</v>
      </c>
      <c r="E845" s="46" t="s">
        <v>100</v>
      </c>
      <c r="F845" s="39" t="s">
        <v>181</v>
      </c>
      <c r="G845" s="39"/>
      <c r="H845" s="54">
        <v>43969</v>
      </c>
    </row>
    <row r="846" spans="1:8" x14ac:dyDescent="0.25">
      <c r="A846" s="39" t="s">
        <v>312</v>
      </c>
      <c r="B846" s="50">
        <v>125.8</v>
      </c>
      <c r="C846" s="37">
        <v>1067201</v>
      </c>
      <c r="D846" s="65">
        <v>43838</v>
      </c>
      <c r="E846" s="46" t="s">
        <v>100</v>
      </c>
      <c r="F846" s="39" t="s">
        <v>181</v>
      </c>
      <c r="G846" s="39"/>
      <c r="H846" s="54">
        <v>43969</v>
      </c>
    </row>
    <row r="847" spans="1:8" x14ac:dyDescent="0.25">
      <c r="A847" s="39" t="s">
        <v>312</v>
      </c>
      <c r="B847" s="50">
        <v>65.739999999999995</v>
      </c>
      <c r="C847" s="37">
        <v>1067202</v>
      </c>
      <c r="D847" s="65">
        <v>43838</v>
      </c>
      <c r="E847" s="46" t="s">
        <v>100</v>
      </c>
      <c r="F847" s="39" t="s">
        <v>181</v>
      </c>
      <c r="G847" s="39"/>
      <c r="H847" s="54">
        <v>43969</v>
      </c>
    </row>
    <row r="848" spans="1:8" x14ac:dyDescent="0.25">
      <c r="A848" s="39" t="s">
        <v>312</v>
      </c>
      <c r="B848" s="50">
        <v>24.66</v>
      </c>
      <c r="C848" s="37">
        <v>1067231</v>
      </c>
      <c r="D848" s="65">
        <v>43838</v>
      </c>
      <c r="E848" s="46" t="s">
        <v>100</v>
      </c>
      <c r="F848" s="39" t="s">
        <v>181</v>
      </c>
      <c r="G848" s="39"/>
      <c r="H848" s="54">
        <v>43969</v>
      </c>
    </row>
    <row r="849" spans="1:8" x14ac:dyDescent="0.25">
      <c r="A849" s="46" t="s">
        <v>246</v>
      </c>
      <c r="B849" s="51">
        <v>12.3</v>
      </c>
      <c r="C849" s="94">
        <v>40403</v>
      </c>
      <c r="D849" s="49">
        <v>43838</v>
      </c>
      <c r="E849" s="39" t="s">
        <v>188</v>
      </c>
      <c r="F849" s="39" t="s">
        <v>205</v>
      </c>
      <c r="G849" s="39"/>
      <c r="H849" s="54">
        <v>43838</v>
      </c>
    </row>
    <row r="850" spans="1:8" x14ac:dyDescent="0.25">
      <c r="A850" s="39" t="s">
        <v>291</v>
      </c>
      <c r="B850" s="50">
        <v>125.79</v>
      </c>
      <c r="C850" s="37">
        <v>1067199</v>
      </c>
      <c r="D850" s="65">
        <v>43838</v>
      </c>
      <c r="E850" s="46" t="s">
        <v>100</v>
      </c>
      <c r="F850" s="39" t="s">
        <v>181</v>
      </c>
      <c r="G850" s="39"/>
      <c r="H850" s="54">
        <v>43969</v>
      </c>
    </row>
    <row r="851" spans="1:8" x14ac:dyDescent="0.25">
      <c r="A851" s="39" t="s">
        <v>291</v>
      </c>
      <c r="B851" s="50">
        <v>65.73</v>
      </c>
      <c r="C851" s="37">
        <v>1067200</v>
      </c>
      <c r="D851" s="65">
        <v>43838</v>
      </c>
      <c r="E851" s="46" t="s">
        <v>100</v>
      </c>
      <c r="F851" s="39" t="s">
        <v>181</v>
      </c>
      <c r="G851" s="39"/>
      <c r="H851" s="54">
        <v>43969</v>
      </c>
    </row>
    <row r="852" spans="1:8" x14ac:dyDescent="0.25">
      <c r="A852" s="39" t="s">
        <v>291</v>
      </c>
      <c r="B852" s="50">
        <v>24.67</v>
      </c>
      <c r="C852" s="37">
        <v>1067230</v>
      </c>
      <c r="D852" s="65">
        <v>43838</v>
      </c>
      <c r="E852" s="46" t="s">
        <v>100</v>
      </c>
      <c r="F852" s="39" t="s">
        <v>181</v>
      </c>
      <c r="G852" s="39"/>
      <c r="H852" s="54">
        <v>43969</v>
      </c>
    </row>
    <row r="853" spans="1:8" x14ac:dyDescent="0.25">
      <c r="A853" s="121" t="s">
        <v>1011</v>
      </c>
      <c r="B853" s="86">
        <v>6</v>
      </c>
      <c r="C853" s="105">
        <v>7261564</v>
      </c>
      <c r="D853" s="48">
        <v>44187</v>
      </c>
      <c r="E853" s="39" t="s">
        <v>193</v>
      </c>
      <c r="F853" s="39" t="s">
        <v>38</v>
      </c>
      <c r="G853" s="45"/>
      <c r="H853" s="56">
        <v>44672</v>
      </c>
    </row>
    <row r="854" spans="1:8" x14ac:dyDescent="0.25">
      <c r="A854" s="121" t="s">
        <v>1391</v>
      </c>
      <c r="B854" s="86">
        <v>277</v>
      </c>
      <c r="C854" s="105">
        <v>124833</v>
      </c>
      <c r="D854" s="48">
        <v>44973</v>
      </c>
      <c r="E854" s="39" t="s">
        <v>0</v>
      </c>
      <c r="F854" s="39" t="s">
        <v>205</v>
      </c>
      <c r="G854" s="45" t="s">
        <v>1474</v>
      </c>
      <c r="H854" s="56">
        <v>44973</v>
      </c>
    </row>
    <row r="855" spans="1:8" x14ac:dyDescent="0.25">
      <c r="A855" s="121" t="s">
        <v>2509</v>
      </c>
      <c r="B855" s="86">
        <v>6</v>
      </c>
      <c r="C855" s="105">
        <v>7322633</v>
      </c>
      <c r="D855" s="48">
        <v>45015</v>
      </c>
      <c r="E855" s="39" t="s">
        <v>193</v>
      </c>
      <c r="F855" s="39" t="s">
        <v>38</v>
      </c>
      <c r="G855" s="45"/>
      <c r="H855" s="56">
        <v>45415</v>
      </c>
    </row>
    <row r="856" spans="1:8" x14ac:dyDescent="0.25">
      <c r="A856" s="121" t="s">
        <v>919</v>
      </c>
      <c r="B856" s="86">
        <v>5</v>
      </c>
      <c r="C856" s="105">
        <v>121291</v>
      </c>
      <c r="D856" s="48">
        <v>44602</v>
      </c>
      <c r="E856" s="39" t="s">
        <v>0</v>
      </c>
      <c r="F856" s="39" t="s">
        <v>205</v>
      </c>
      <c r="G856" s="45" t="s">
        <v>962</v>
      </c>
      <c r="H856" s="56">
        <v>44606</v>
      </c>
    </row>
    <row r="857" spans="1:8" x14ac:dyDescent="0.25">
      <c r="A857" s="121" t="s">
        <v>1121</v>
      </c>
      <c r="B857" s="86">
        <v>6</v>
      </c>
      <c r="C857" s="105">
        <v>7267756</v>
      </c>
      <c r="D857" s="48">
        <v>44284</v>
      </c>
      <c r="E857" s="39" t="s">
        <v>193</v>
      </c>
      <c r="F857" s="39" t="s">
        <v>38</v>
      </c>
      <c r="G857" s="45"/>
      <c r="H857" s="56">
        <v>44683</v>
      </c>
    </row>
    <row r="858" spans="1:8" x14ac:dyDescent="0.25">
      <c r="A858" s="121" t="s">
        <v>2018</v>
      </c>
      <c r="B858" s="86">
        <v>133</v>
      </c>
      <c r="C858" s="105">
        <v>131322</v>
      </c>
      <c r="D858" s="48">
        <v>45334</v>
      </c>
      <c r="E858" s="39" t="s">
        <v>0</v>
      </c>
      <c r="F858" s="39" t="s">
        <v>205</v>
      </c>
      <c r="G858" s="45" t="s">
        <v>1984</v>
      </c>
      <c r="H858" s="56">
        <v>45342</v>
      </c>
    </row>
    <row r="859" spans="1:8" x14ac:dyDescent="0.25">
      <c r="A859" s="121" t="s">
        <v>2088</v>
      </c>
      <c r="B859" s="86">
        <v>15</v>
      </c>
      <c r="C859" s="105">
        <v>7301611</v>
      </c>
      <c r="D859" s="48">
        <v>44741</v>
      </c>
      <c r="E859" s="39" t="s">
        <v>193</v>
      </c>
      <c r="F859" s="39" t="s">
        <v>38</v>
      </c>
      <c r="G859" s="45"/>
      <c r="H859" s="56">
        <v>45356</v>
      </c>
    </row>
    <row r="860" spans="1:8" x14ac:dyDescent="0.25">
      <c r="A860" s="121" t="s">
        <v>1859</v>
      </c>
      <c r="B860" s="86">
        <v>6</v>
      </c>
      <c r="C860" s="105">
        <v>7296549</v>
      </c>
      <c r="D860" s="48">
        <v>45043</v>
      </c>
      <c r="E860" s="39" t="s">
        <v>193</v>
      </c>
      <c r="F860" s="39" t="s">
        <v>38</v>
      </c>
      <c r="G860" s="45"/>
      <c r="H860" s="56">
        <v>45279</v>
      </c>
    </row>
    <row r="861" spans="1:8" x14ac:dyDescent="0.25">
      <c r="A861" s="18" t="s">
        <v>2445</v>
      </c>
      <c r="B861" s="10">
        <v>15</v>
      </c>
      <c r="C861" s="42">
        <v>7320357</v>
      </c>
      <c r="D861" s="36">
        <v>44985</v>
      </c>
      <c r="E861" s="39" t="s">
        <v>193</v>
      </c>
      <c r="F861" s="39" t="s">
        <v>38</v>
      </c>
      <c r="H861" s="56">
        <v>45371</v>
      </c>
    </row>
    <row r="862" spans="1:8" x14ac:dyDescent="0.25">
      <c r="A862" s="121" t="s">
        <v>1529</v>
      </c>
      <c r="B862" s="86">
        <v>6</v>
      </c>
      <c r="C862" s="105">
        <v>7278833</v>
      </c>
      <c r="D862" s="48">
        <v>44435</v>
      </c>
      <c r="E862" s="39" t="s">
        <v>193</v>
      </c>
      <c r="F862" s="39" t="s">
        <v>38</v>
      </c>
      <c r="G862" s="45"/>
      <c r="H862" s="56">
        <v>44998</v>
      </c>
    </row>
    <row r="863" spans="1:8" x14ac:dyDescent="0.25">
      <c r="A863" s="121" t="s">
        <v>1037</v>
      </c>
      <c r="B863" s="86">
        <v>6</v>
      </c>
      <c r="C863" s="105">
        <v>7263624</v>
      </c>
      <c r="D863" s="48">
        <v>44223</v>
      </c>
      <c r="E863" s="39" t="s">
        <v>193</v>
      </c>
      <c r="F863" s="39" t="s">
        <v>38</v>
      </c>
      <c r="G863" s="45"/>
      <c r="H863" s="56">
        <v>44676</v>
      </c>
    </row>
    <row r="864" spans="1:8" x14ac:dyDescent="0.25">
      <c r="A864" s="121" t="s">
        <v>2419</v>
      </c>
      <c r="B864" s="86">
        <v>6</v>
      </c>
      <c r="C864" s="105">
        <v>7320134</v>
      </c>
      <c r="D864" s="48">
        <v>44985</v>
      </c>
      <c r="E864" s="39" t="s">
        <v>193</v>
      </c>
      <c r="F864" s="39" t="s">
        <v>38</v>
      </c>
      <c r="G864" s="45"/>
      <c r="H864" s="56">
        <v>45371</v>
      </c>
    </row>
    <row r="865" spans="1:8" x14ac:dyDescent="0.25">
      <c r="A865" s="121" t="s">
        <v>440</v>
      </c>
      <c r="B865" s="86">
        <v>15</v>
      </c>
      <c r="C865" s="105">
        <v>7231011</v>
      </c>
      <c r="D865" s="48">
        <v>43768</v>
      </c>
      <c r="E865" s="39" t="s">
        <v>193</v>
      </c>
      <c r="F865" s="39" t="s">
        <v>38</v>
      </c>
      <c r="G865" s="45"/>
      <c r="H865" s="56">
        <v>44341</v>
      </c>
    </row>
    <row r="866" spans="1:8" x14ac:dyDescent="0.25">
      <c r="A866" s="121" t="s">
        <v>1668</v>
      </c>
      <c r="B866" s="86">
        <v>6</v>
      </c>
      <c r="C866" s="105">
        <v>7285969</v>
      </c>
      <c r="D866" s="48">
        <v>44529</v>
      </c>
      <c r="E866" s="39" t="s">
        <v>193</v>
      </c>
      <c r="F866" s="39" t="s">
        <v>38</v>
      </c>
      <c r="G866" s="45"/>
      <c r="H866" s="56">
        <v>44998</v>
      </c>
    </row>
    <row r="867" spans="1:8" x14ac:dyDescent="0.25">
      <c r="A867" s="121" t="s">
        <v>997</v>
      </c>
      <c r="B867" s="86">
        <v>6</v>
      </c>
      <c r="C867" s="105">
        <v>7261503</v>
      </c>
      <c r="D867" s="48">
        <v>44187</v>
      </c>
      <c r="E867" s="39" t="s">
        <v>193</v>
      </c>
      <c r="F867" s="39" t="s">
        <v>38</v>
      </c>
      <c r="G867" s="45"/>
      <c r="H867" s="56">
        <v>44672</v>
      </c>
    </row>
    <row r="868" spans="1:8" x14ac:dyDescent="0.25">
      <c r="A868" s="121" t="s">
        <v>397</v>
      </c>
      <c r="B868" s="86">
        <v>13.5</v>
      </c>
      <c r="C868" s="105">
        <v>117694</v>
      </c>
      <c r="D868" s="48">
        <v>44245</v>
      </c>
      <c r="E868" s="39" t="s">
        <v>0</v>
      </c>
      <c r="F868" s="39" t="s">
        <v>205</v>
      </c>
      <c r="G868" s="45" t="s">
        <v>398</v>
      </c>
      <c r="H868" s="56">
        <v>44244</v>
      </c>
    </row>
    <row r="869" spans="1:8" x14ac:dyDescent="0.25">
      <c r="A869" s="121" t="s">
        <v>1411</v>
      </c>
      <c r="B869" s="86">
        <v>12.5</v>
      </c>
      <c r="C869" s="105">
        <v>126474</v>
      </c>
      <c r="D869" s="48">
        <v>44973</v>
      </c>
      <c r="E869" s="39" t="s">
        <v>0</v>
      </c>
      <c r="F869" s="39" t="s">
        <v>205</v>
      </c>
      <c r="G869" s="45" t="s">
        <v>1495</v>
      </c>
      <c r="H869" s="56">
        <v>44973</v>
      </c>
    </row>
    <row r="870" spans="1:8" x14ac:dyDescent="0.25">
      <c r="A870" s="121" t="s">
        <v>2557</v>
      </c>
      <c r="B870" s="86">
        <v>6</v>
      </c>
      <c r="C870" s="105">
        <v>7324998</v>
      </c>
      <c r="D870" s="48">
        <v>45043</v>
      </c>
      <c r="E870" s="39" t="s">
        <v>193</v>
      </c>
      <c r="F870" s="39" t="s">
        <v>38</v>
      </c>
      <c r="G870" s="45"/>
      <c r="H870" s="56">
        <v>45415</v>
      </c>
    </row>
    <row r="871" spans="1:8" x14ac:dyDescent="0.25">
      <c r="A871" s="121" t="s">
        <v>1024</v>
      </c>
      <c r="B871" s="86">
        <v>497.8</v>
      </c>
      <c r="C871" s="105">
        <v>7261725</v>
      </c>
      <c r="D871" s="48">
        <v>44188</v>
      </c>
      <c r="E871" s="39" t="s">
        <v>193</v>
      </c>
      <c r="F871" s="39" t="s">
        <v>38</v>
      </c>
      <c r="G871" s="45"/>
      <c r="H871" s="56">
        <v>44672</v>
      </c>
    </row>
    <row r="872" spans="1:8" x14ac:dyDescent="0.25">
      <c r="A872" s="18" t="s">
        <v>2407</v>
      </c>
      <c r="B872" s="10">
        <v>6</v>
      </c>
      <c r="C872" s="42">
        <v>7318275</v>
      </c>
      <c r="D872" s="36">
        <v>44957</v>
      </c>
      <c r="E872" s="39" t="s">
        <v>193</v>
      </c>
      <c r="F872" s="39" t="s">
        <v>38</v>
      </c>
      <c r="H872" s="40">
        <v>45363</v>
      </c>
    </row>
    <row r="873" spans="1:8" x14ac:dyDescent="0.25">
      <c r="A873" s="121" t="s">
        <v>1806</v>
      </c>
      <c r="B873" s="86">
        <v>6</v>
      </c>
      <c r="C873" s="105">
        <v>7294420</v>
      </c>
      <c r="D873" s="48">
        <v>44650</v>
      </c>
      <c r="E873" s="39" t="s">
        <v>193</v>
      </c>
      <c r="F873" s="39" t="s">
        <v>38</v>
      </c>
      <c r="G873" s="45"/>
      <c r="H873" s="56">
        <v>45002</v>
      </c>
    </row>
    <row r="874" spans="1:8" x14ac:dyDescent="0.25">
      <c r="A874" s="121" t="s">
        <v>1418</v>
      </c>
      <c r="B874" s="86">
        <v>6</v>
      </c>
      <c r="C874" s="105">
        <v>126888</v>
      </c>
      <c r="D874" s="48">
        <v>44973</v>
      </c>
      <c r="E874" s="39" t="s">
        <v>0</v>
      </c>
      <c r="F874" s="39" t="s">
        <v>205</v>
      </c>
      <c r="G874" s="45" t="s">
        <v>1504</v>
      </c>
      <c r="H874" s="56">
        <v>44973</v>
      </c>
    </row>
    <row r="875" spans="1:8" x14ac:dyDescent="0.25">
      <c r="A875" s="121" t="s">
        <v>1083</v>
      </c>
      <c r="B875" s="86">
        <v>6</v>
      </c>
      <c r="C875" s="105">
        <v>7265555</v>
      </c>
      <c r="D875" s="48">
        <v>44251</v>
      </c>
      <c r="E875" s="39" t="s">
        <v>193</v>
      </c>
      <c r="F875" s="39" t="s">
        <v>38</v>
      </c>
      <c r="G875" s="45"/>
      <c r="H875" s="56">
        <v>44677</v>
      </c>
    </row>
    <row r="876" spans="1:8" x14ac:dyDescent="0.25">
      <c r="A876" s="121" t="s">
        <v>1686</v>
      </c>
      <c r="B876" s="86">
        <v>6</v>
      </c>
      <c r="C876" s="105">
        <v>7287957</v>
      </c>
      <c r="D876" s="48">
        <v>44551</v>
      </c>
      <c r="E876" s="39" t="s">
        <v>193</v>
      </c>
      <c r="F876" s="39" t="s">
        <v>38</v>
      </c>
      <c r="G876" s="45"/>
      <c r="H876" s="56">
        <v>44998</v>
      </c>
    </row>
    <row r="877" spans="1:8" x14ac:dyDescent="0.25">
      <c r="A877" s="121" t="s">
        <v>2520</v>
      </c>
      <c r="B877" s="86">
        <v>6</v>
      </c>
      <c r="C877" s="105">
        <v>7322717</v>
      </c>
      <c r="D877" s="48">
        <v>45015</v>
      </c>
      <c r="E877" s="39" t="s">
        <v>193</v>
      </c>
      <c r="F877" s="39" t="s">
        <v>38</v>
      </c>
      <c r="G877" s="45"/>
      <c r="H877" s="56">
        <v>45415</v>
      </c>
    </row>
    <row r="878" spans="1:8" x14ac:dyDescent="0.25">
      <c r="A878" s="121" t="s">
        <v>1785</v>
      </c>
      <c r="B878" s="86">
        <v>60</v>
      </c>
      <c r="C878" s="105">
        <v>7294190</v>
      </c>
      <c r="D878" s="48">
        <v>44649</v>
      </c>
      <c r="E878" s="39" t="s">
        <v>193</v>
      </c>
      <c r="F878" s="39" t="s">
        <v>38</v>
      </c>
      <c r="G878" s="45"/>
      <c r="H878" s="56">
        <v>45002</v>
      </c>
    </row>
    <row r="879" spans="1:8" x14ac:dyDescent="0.25">
      <c r="A879" s="121" t="s">
        <v>650</v>
      </c>
      <c r="B879" s="86">
        <v>18.489999999999998</v>
      </c>
      <c r="C879" s="105">
        <v>7243119</v>
      </c>
      <c r="D879" s="48">
        <v>43923</v>
      </c>
      <c r="E879" s="39" t="s">
        <v>193</v>
      </c>
      <c r="F879" s="39" t="s">
        <v>38</v>
      </c>
      <c r="G879" s="45"/>
      <c r="H879" s="56">
        <v>44399</v>
      </c>
    </row>
    <row r="880" spans="1:8" x14ac:dyDescent="0.25">
      <c r="A880" s="121" t="s">
        <v>2415</v>
      </c>
      <c r="B880" s="86">
        <v>6</v>
      </c>
      <c r="C880" s="105">
        <v>7320124</v>
      </c>
      <c r="D880" s="48">
        <v>44985</v>
      </c>
      <c r="E880" s="39" t="s">
        <v>193</v>
      </c>
      <c r="F880" s="39" t="s">
        <v>38</v>
      </c>
      <c r="G880" s="45"/>
      <c r="H880" s="56">
        <v>45371</v>
      </c>
    </row>
    <row r="881" spans="1:8" x14ac:dyDescent="0.25">
      <c r="A881" s="121" t="s">
        <v>1096</v>
      </c>
      <c r="B881" s="86">
        <v>24.68</v>
      </c>
      <c r="C881" s="105">
        <v>7266861</v>
      </c>
      <c r="D881" s="48">
        <v>44273</v>
      </c>
      <c r="E881" s="39" t="s">
        <v>193</v>
      </c>
      <c r="F881" s="39" t="s">
        <v>38</v>
      </c>
      <c r="G881" s="45"/>
      <c r="H881" s="56">
        <v>44683</v>
      </c>
    </row>
    <row r="882" spans="1:8" x14ac:dyDescent="0.25">
      <c r="A882" s="121" t="s">
        <v>1019</v>
      </c>
      <c r="B882" s="86">
        <v>6</v>
      </c>
      <c r="C882" s="105">
        <v>7261633</v>
      </c>
      <c r="D882" s="48">
        <v>44187</v>
      </c>
      <c r="E882" s="39" t="s">
        <v>193</v>
      </c>
      <c r="F882" s="39" t="s">
        <v>38</v>
      </c>
      <c r="G882" s="45"/>
      <c r="H882" s="56">
        <v>44672</v>
      </c>
    </row>
    <row r="883" spans="1:8" x14ac:dyDescent="0.25">
      <c r="A883" s="121" t="s">
        <v>580</v>
      </c>
      <c r="B883" s="86">
        <v>25.1</v>
      </c>
      <c r="C883" s="105">
        <v>7239696</v>
      </c>
      <c r="D883" s="48">
        <v>43881</v>
      </c>
      <c r="E883" s="39" t="s">
        <v>193</v>
      </c>
      <c r="F883" s="39" t="s">
        <v>38</v>
      </c>
      <c r="G883" s="45"/>
      <c r="H883" s="56">
        <v>44397</v>
      </c>
    </row>
    <row r="884" spans="1:8" x14ac:dyDescent="0.25">
      <c r="A884" s="121" t="s">
        <v>2014</v>
      </c>
      <c r="B884" s="86">
        <v>68.8</v>
      </c>
      <c r="C884" s="105">
        <v>131017</v>
      </c>
      <c r="D884" s="48">
        <v>45334</v>
      </c>
      <c r="E884" s="39" t="s">
        <v>0</v>
      </c>
      <c r="F884" s="39" t="s">
        <v>205</v>
      </c>
      <c r="G884" s="45" t="s">
        <v>1979</v>
      </c>
      <c r="H884" s="56">
        <v>45342</v>
      </c>
    </row>
    <row r="885" spans="1:8" x14ac:dyDescent="0.25">
      <c r="A885" s="121" t="s">
        <v>1424</v>
      </c>
      <c r="B885" s="86">
        <v>50</v>
      </c>
      <c r="C885" s="105">
        <v>127277</v>
      </c>
      <c r="D885" s="48">
        <v>44973</v>
      </c>
      <c r="E885" s="39" t="s">
        <v>0</v>
      </c>
      <c r="F885" s="39" t="s">
        <v>205</v>
      </c>
      <c r="G885" s="45" t="s">
        <v>1509</v>
      </c>
      <c r="H885" s="56">
        <v>44973</v>
      </c>
    </row>
    <row r="886" spans="1:8" x14ac:dyDescent="0.25">
      <c r="A886" s="121" t="s">
        <v>1424</v>
      </c>
      <c r="B886" s="86">
        <v>50</v>
      </c>
      <c r="C886" s="105">
        <v>127351</v>
      </c>
      <c r="D886" s="48">
        <v>44973</v>
      </c>
      <c r="E886" s="39" t="s">
        <v>0</v>
      </c>
      <c r="F886" s="39" t="s">
        <v>205</v>
      </c>
      <c r="G886" s="45" t="s">
        <v>1511</v>
      </c>
      <c r="H886" s="56">
        <v>44973</v>
      </c>
    </row>
    <row r="887" spans="1:8" x14ac:dyDescent="0.25">
      <c r="A887" s="121" t="s">
        <v>1784</v>
      </c>
      <c r="B887" s="86">
        <v>6</v>
      </c>
      <c r="C887" s="105">
        <v>7294186</v>
      </c>
      <c r="D887" s="48">
        <v>44649</v>
      </c>
      <c r="E887" s="39" t="s">
        <v>193</v>
      </c>
      <c r="F887" s="39" t="s">
        <v>38</v>
      </c>
      <c r="G887" s="45"/>
      <c r="H887" s="56">
        <v>45002</v>
      </c>
    </row>
    <row r="888" spans="1:8" x14ac:dyDescent="0.25">
      <c r="A888" s="121" t="s">
        <v>1815</v>
      </c>
      <c r="B888" s="86">
        <v>6</v>
      </c>
      <c r="C888" s="105">
        <v>7294460</v>
      </c>
      <c r="D888" s="48">
        <v>44650</v>
      </c>
      <c r="E888" s="39" t="s">
        <v>193</v>
      </c>
      <c r="F888" s="39" t="s">
        <v>38</v>
      </c>
      <c r="G888" s="45"/>
      <c r="H888" s="56">
        <v>45002</v>
      </c>
    </row>
    <row r="889" spans="1:8" x14ac:dyDescent="0.25">
      <c r="A889" s="121" t="s">
        <v>1868</v>
      </c>
      <c r="B889" s="86">
        <v>6</v>
      </c>
      <c r="C889" s="105">
        <v>7296592</v>
      </c>
      <c r="D889" s="48">
        <v>45043</v>
      </c>
      <c r="E889" s="39" t="s">
        <v>193</v>
      </c>
      <c r="F889" s="39" t="s">
        <v>38</v>
      </c>
      <c r="G889" s="45"/>
      <c r="H889" s="56">
        <v>45279</v>
      </c>
    </row>
    <row r="890" spans="1:8" x14ac:dyDescent="0.25">
      <c r="A890" s="18" t="s">
        <v>2233</v>
      </c>
      <c r="B890" s="10">
        <v>15</v>
      </c>
      <c r="C890" s="42">
        <v>7310806</v>
      </c>
      <c r="D890" s="36">
        <v>44865</v>
      </c>
      <c r="E890" s="39" t="s">
        <v>193</v>
      </c>
      <c r="F890" s="39" t="s">
        <v>38</v>
      </c>
      <c r="H890" s="40">
        <v>45363</v>
      </c>
    </row>
    <row r="891" spans="1:8" x14ac:dyDescent="0.25">
      <c r="A891" s="121" t="s">
        <v>1237</v>
      </c>
      <c r="B891" s="86">
        <v>60</v>
      </c>
      <c r="C891" s="105">
        <v>7274334</v>
      </c>
      <c r="D891" s="48">
        <v>44375</v>
      </c>
      <c r="E891" s="39" t="s">
        <v>193</v>
      </c>
      <c r="F891" s="39" t="s">
        <v>38</v>
      </c>
      <c r="G891" s="45"/>
      <c r="H891" s="56">
        <v>44830</v>
      </c>
    </row>
    <row r="892" spans="1:8" x14ac:dyDescent="0.25">
      <c r="A892" s="121" t="s">
        <v>266</v>
      </c>
      <c r="B892" s="86">
        <v>150.29</v>
      </c>
      <c r="C892" s="105">
        <v>9859</v>
      </c>
      <c r="D892" s="48">
        <v>43896</v>
      </c>
      <c r="E892" s="45" t="s">
        <v>100</v>
      </c>
      <c r="F892" s="45" t="s">
        <v>272</v>
      </c>
      <c r="G892" s="45" t="s">
        <v>272</v>
      </c>
      <c r="H892" s="56">
        <v>44096</v>
      </c>
    </row>
    <row r="893" spans="1:8" x14ac:dyDescent="0.25">
      <c r="A893" s="121" t="s">
        <v>267</v>
      </c>
      <c r="B893" s="86">
        <v>150.29</v>
      </c>
      <c r="C893" s="105">
        <v>9860</v>
      </c>
      <c r="D893" s="48">
        <v>43896</v>
      </c>
      <c r="E893" s="45" t="s">
        <v>100</v>
      </c>
      <c r="F893" s="45" t="s">
        <v>272</v>
      </c>
      <c r="G893" s="45" t="s">
        <v>272</v>
      </c>
      <c r="H893" s="56">
        <v>44096</v>
      </c>
    </row>
    <row r="894" spans="1:8" x14ac:dyDescent="0.25">
      <c r="A894" s="121" t="s">
        <v>265</v>
      </c>
      <c r="B894" s="86">
        <v>150.29</v>
      </c>
      <c r="C894" s="105">
        <v>9858</v>
      </c>
      <c r="D894" s="48">
        <v>43896</v>
      </c>
      <c r="E894" s="45" t="s">
        <v>100</v>
      </c>
      <c r="F894" s="45" t="s">
        <v>272</v>
      </c>
      <c r="G894" s="45" t="s">
        <v>272</v>
      </c>
      <c r="H894" s="56">
        <v>44096</v>
      </c>
    </row>
    <row r="895" spans="1:8" x14ac:dyDescent="0.25">
      <c r="A895" s="121" t="s">
        <v>264</v>
      </c>
      <c r="B895" s="86">
        <v>150.29</v>
      </c>
      <c r="C895" s="105">
        <v>9857</v>
      </c>
      <c r="D895" s="48">
        <v>43896</v>
      </c>
      <c r="E895" s="45" t="s">
        <v>100</v>
      </c>
      <c r="F895" s="45" t="s">
        <v>272</v>
      </c>
      <c r="G895" s="45" t="s">
        <v>272</v>
      </c>
      <c r="H895" s="56">
        <v>44096</v>
      </c>
    </row>
    <row r="896" spans="1:8" x14ac:dyDescent="0.25">
      <c r="A896" s="121" t="s">
        <v>2060</v>
      </c>
      <c r="B896" s="86">
        <v>6</v>
      </c>
      <c r="C896" s="105">
        <v>7303869</v>
      </c>
      <c r="D896" s="48">
        <v>44770</v>
      </c>
      <c r="E896" s="39" t="s">
        <v>193</v>
      </c>
      <c r="F896" s="39" t="s">
        <v>38</v>
      </c>
      <c r="G896" s="45"/>
      <c r="H896" s="56">
        <v>45357</v>
      </c>
    </row>
    <row r="897" spans="1:8" x14ac:dyDescent="0.25">
      <c r="A897" s="18" t="s">
        <v>2298</v>
      </c>
      <c r="B897" s="10">
        <v>6</v>
      </c>
      <c r="C897" s="42">
        <v>7313639</v>
      </c>
      <c r="D897" s="36">
        <v>44895</v>
      </c>
      <c r="E897" s="39" t="s">
        <v>193</v>
      </c>
      <c r="F897" s="39" t="s">
        <v>38</v>
      </c>
      <c r="H897" s="40">
        <v>45363</v>
      </c>
    </row>
    <row r="898" spans="1:8" x14ac:dyDescent="0.25">
      <c r="A898" s="18" t="s">
        <v>2223</v>
      </c>
      <c r="B898" s="10">
        <v>30</v>
      </c>
      <c r="C898" s="42">
        <v>7310712</v>
      </c>
      <c r="D898" s="36">
        <v>44865</v>
      </c>
      <c r="E898" s="39" t="s">
        <v>193</v>
      </c>
      <c r="F898" s="39" t="s">
        <v>38</v>
      </c>
      <c r="H898" s="40">
        <v>45363</v>
      </c>
    </row>
    <row r="899" spans="1:8" x14ac:dyDescent="0.25">
      <c r="A899" s="121" t="s">
        <v>2487</v>
      </c>
      <c r="B899" s="86">
        <v>6</v>
      </c>
      <c r="C899" s="105">
        <v>7322522</v>
      </c>
      <c r="D899" s="48">
        <v>45015</v>
      </c>
      <c r="E899" s="39" t="s">
        <v>193</v>
      </c>
      <c r="F899" s="39" t="s">
        <v>38</v>
      </c>
      <c r="G899" s="45"/>
      <c r="H899" s="56">
        <v>45415</v>
      </c>
    </row>
    <row r="900" spans="1:8" x14ac:dyDescent="0.25">
      <c r="A900" s="121" t="s">
        <v>1319</v>
      </c>
      <c r="B900" s="86">
        <v>6</v>
      </c>
      <c r="C900" s="105">
        <v>7276681</v>
      </c>
      <c r="D900" s="48">
        <v>44406</v>
      </c>
      <c r="E900" s="39" t="s">
        <v>193</v>
      </c>
      <c r="F900" s="39" t="s">
        <v>38</v>
      </c>
      <c r="G900" s="45"/>
      <c r="H900" s="56">
        <v>44907</v>
      </c>
    </row>
    <row r="901" spans="1:8" x14ac:dyDescent="0.25">
      <c r="A901" s="121" t="s">
        <v>1819</v>
      </c>
      <c r="B901" s="86">
        <v>6</v>
      </c>
      <c r="C901" s="105">
        <v>7294480</v>
      </c>
      <c r="D901" s="48">
        <v>44650</v>
      </c>
      <c r="E901" s="39" t="s">
        <v>193</v>
      </c>
      <c r="F901" s="39" t="s">
        <v>38</v>
      </c>
      <c r="G901" s="45"/>
      <c r="H901" s="56">
        <v>45002</v>
      </c>
    </row>
    <row r="902" spans="1:8" x14ac:dyDescent="0.25">
      <c r="A902" s="121" t="s">
        <v>1819</v>
      </c>
      <c r="B902" s="86">
        <v>6</v>
      </c>
      <c r="C902" s="105">
        <v>7296601</v>
      </c>
      <c r="D902" s="48">
        <v>45043</v>
      </c>
      <c r="E902" s="39" t="s">
        <v>193</v>
      </c>
      <c r="F902" s="39" t="s">
        <v>38</v>
      </c>
      <c r="G902" s="45"/>
      <c r="H902" s="56">
        <v>45279</v>
      </c>
    </row>
    <row r="903" spans="1:8" x14ac:dyDescent="0.25">
      <c r="A903" s="121" t="s">
        <v>1001</v>
      </c>
      <c r="B903" s="86">
        <v>6</v>
      </c>
      <c r="C903" s="105">
        <v>7261528</v>
      </c>
      <c r="D903" s="48">
        <v>44187</v>
      </c>
      <c r="E903" s="39" t="s">
        <v>193</v>
      </c>
      <c r="F903" s="39" t="s">
        <v>38</v>
      </c>
      <c r="G903" s="45"/>
      <c r="H903" s="56">
        <v>44672</v>
      </c>
    </row>
    <row r="904" spans="1:8" x14ac:dyDescent="0.25">
      <c r="A904" s="121" t="s">
        <v>842</v>
      </c>
      <c r="B904" s="86">
        <v>545.79</v>
      </c>
      <c r="C904" s="105">
        <v>7257903</v>
      </c>
      <c r="D904" s="48">
        <v>44510</v>
      </c>
      <c r="E904" s="39" t="s">
        <v>193</v>
      </c>
      <c r="F904" s="39" t="s">
        <v>38</v>
      </c>
      <c r="G904" s="45"/>
      <c r="H904" s="56">
        <v>44540</v>
      </c>
    </row>
    <row r="905" spans="1:8" x14ac:dyDescent="0.25">
      <c r="A905" s="121" t="s">
        <v>1021</v>
      </c>
      <c r="B905" s="86">
        <v>6</v>
      </c>
      <c r="C905" s="105">
        <v>7261637</v>
      </c>
      <c r="D905" s="48">
        <v>44187</v>
      </c>
      <c r="E905" s="39" t="s">
        <v>193</v>
      </c>
      <c r="F905" s="39" t="s">
        <v>38</v>
      </c>
      <c r="G905" s="45"/>
      <c r="H905" s="56">
        <v>44672</v>
      </c>
    </row>
    <row r="906" spans="1:8" x14ac:dyDescent="0.25">
      <c r="A906" s="121" t="s">
        <v>1730</v>
      </c>
      <c r="B906" s="86">
        <v>6</v>
      </c>
      <c r="C906" s="105">
        <v>7290252</v>
      </c>
      <c r="D906" s="48">
        <v>44588</v>
      </c>
      <c r="E906" s="39" t="s">
        <v>193</v>
      </c>
      <c r="F906" s="39" t="s">
        <v>38</v>
      </c>
      <c r="G906" s="45"/>
      <c r="H906" s="56">
        <v>45001</v>
      </c>
    </row>
    <row r="907" spans="1:8" x14ac:dyDescent="0.25">
      <c r="A907" s="121" t="s">
        <v>1730</v>
      </c>
      <c r="B907" s="86">
        <v>6</v>
      </c>
      <c r="C907" s="105">
        <v>7294529</v>
      </c>
      <c r="D907" s="48">
        <v>44650</v>
      </c>
      <c r="E907" s="39" t="s">
        <v>193</v>
      </c>
      <c r="F907" s="39" t="s">
        <v>38</v>
      </c>
      <c r="G907" s="45"/>
      <c r="H907" s="56">
        <v>45002</v>
      </c>
    </row>
    <row r="908" spans="1:8" x14ac:dyDescent="0.25">
      <c r="A908" s="121" t="s">
        <v>744</v>
      </c>
      <c r="B908" s="86">
        <v>6</v>
      </c>
      <c r="C908" s="105">
        <v>7252932</v>
      </c>
      <c r="D908" s="48">
        <v>44074</v>
      </c>
      <c r="E908" s="39" t="s">
        <v>193</v>
      </c>
      <c r="F908" s="39" t="s">
        <v>38</v>
      </c>
      <c r="G908" s="45"/>
      <c r="H908" s="56">
        <v>44442</v>
      </c>
    </row>
    <row r="909" spans="1:8" x14ac:dyDescent="0.25">
      <c r="A909" s="121" t="s">
        <v>744</v>
      </c>
      <c r="B909" s="86">
        <v>6</v>
      </c>
      <c r="C909" s="105">
        <v>7259749</v>
      </c>
      <c r="D909" s="48">
        <v>44165</v>
      </c>
      <c r="E909" s="39" t="s">
        <v>193</v>
      </c>
      <c r="F909" s="39" t="s">
        <v>38</v>
      </c>
      <c r="G909" s="45"/>
      <c r="H909" s="56">
        <v>44568</v>
      </c>
    </row>
    <row r="910" spans="1:8" x14ac:dyDescent="0.25">
      <c r="A910" s="121" t="s">
        <v>744</v>
      </c>
      <c r="B910" s="86">
        <v>6</v>
      </c>
      <c r="C910" s="105">
        <v>7269951</v>
      </c>
      <c r="D910" s="48">
        <v>44314</v>
      </c>
      <c r="E910" s="39" t="s">
        <v>193</v>
      </c>
      <c r="F910" s="39" t="s">
        <v>38</v>
      </c>
      <c r="G910" s="45"/>
      <c r="H910" s="56">
        <v>44685</v>
      </c>
    </row>
    <row r="911" spans="1:8" x14ac:dyDescent="0.25">
      <c r="A911" s="121" t="s">
        <v>744</v>
      </c>
      <c r="B911" s="86">
        <v>6</v>
      </c>
      <c r="C911" s="105">
        <v>7291905</v>
      </c>
      <c r="D911" s="48">
        <v>44616</v>
      </c>
      <c r="E911" s="39" t="s">
        <v>193</v>
      </c>
      <c r="F911" s="39" t="s">
        <v>38</v>
      </c>
      <c r="G911" s="45"/>
      <c r="H911" s="56">
        <v>45002</v>
      </c>
    </row>
    <row r="912" spans="1:8" x14ac:dyDescent="0.25">
      <c r="A912" s="121" t="s">
        <v>2486</v>
      </c>
      <c r="B912" s="86">
        <v>6</v>
      </c>
      <c r="C912" s="105">
        <v>7322521</v>
      </c>
      <c r="D912" s="48">
        <v>45015</v>
      </c>
      <c r="E912" s="39" t="s">
        <v>193</v>
      </c>
      <c r="F912" s="39" t="s">
        <v>38</v>
      </c>
      <c r="G912" s="45"/>
      <c r="H912" s="56">
        <v>45415</v>
      </c>
    </row>
    <row r="913" spans="1:8" x14ac:dyDescent="0.25">
      <c r="A913" s="121" t="s">
        <v>1993</v>
      </c>
      <c r="B913" s="86">
        <v>60</v>
      </c>
      <c r="C913" s="105">
        <v>127745</v>
      </c>
      <c r="D913" s="48">
        <v>45334</v>
      </c>
      <c r="E913" s="39" t="s">
        <v>0</v>
      </c>
      <c r="F913" s="39" t="s">
        <v>205</v>
      </c>
      <c r="G913" s="45" t="s">
        <v>1943</v>
      </c>
      <c r="H913" s="56">
        <v>45342</v>
      </c>
    </row>
    <row r="914" spans="1:8" x14ac:dyDescent="0.25">
      <c r="A914" s="121" t="s">
        <v>776</v>
      </c>
      <c r="B914" s="86">
        <v>6</v>
      </c>
      <c r="C914" s="105">
        <v>7254783</v>
      </c>
      <c r="D914" s="48">
        <v>44102</v>
      </c>
      <c r="E914" s="39" t="s">
        <v>193</v>
      </c>
      <c r="F914" s="39" t="s">
        <v>38</v>
      </c>
      <c r="G914" s="45"/>
      <c r="H914" s="56">
        <v>44476</v>
      </c>
    </row>
    <row r="915" spans="1:8" x14ac:dyDescent="0.25">
      <c r="A915" s="121" t="s">
        <v>776</v>
      </c>
      <c r="B915" s="86">
        <v>6</v>
      </c>
      <c r="C915" s="105">
        <v>7261537</v>
      </c>
      <c r="D915" s="48">
        <v>44187</v>
      </c>
      <c r="E915" s="39" t="s">
        <v>193</v>
      </c>
      <c r="F915" s="39" t="s">
        <v>38</v>
      </c>
      <c r="G915" s="45"/>
      <c r="H915" s="56">
        <v>44672</v>
      </c>
    </row>
    <row r="916" spans="1:8" x14ac:dyDescent="0.25">
      <c r="A916" s="121" t="s">
        <v>782</v>
      </c>
      <c r="B916" s="86">
        <v>6</v>
      </c>
      <c r="C916" s="105">
        <v>7254813</v>
      </c>
      <c r="D916" s="48">
        <v>44102</v>
      </c>
      <c r="E916" s="39" t="s">
        <v>193</v>
      </c>
      <c r="F916" s="39" t="s">
        <v>38</v>
      </c>
      <c r="G916" s="45"/>
      <c r="H916" s="56">
        <v>44476</v>
      </c>
    </row>
    <row r="917" spans="1:8" x14ac:dyDescent="0.25">
      <c r="A917" s="121" t="s">
        <v>782</v>
      </c>
      <c r="B917" s="86">
        <v>6</v>
      </c>
      <c r="C917" s="105">
        <v>7261568</v>
      </c>
      <c r="D917" s="48">
        <v>44187</v>
      </c>
      <c r="E917" s="39" t="s">
        <v>193</v>
      </c>
      <c r="F917" s="39" t="s">
        <v>38</v>
      </c>
      <c r="G917" s="45"/>
      <c r="H917" s="56">
        <v>44672</v>
      </c>
    </row>
    <row r="918" spans="1:8" x14ac:dyDescent="0.25">
      <c r="A918" s="121" t="s">
        <v>782</v>
      </c>
      <c r="B918" s="86">
        <v>6</v>
      </c>
      <c r="C918" s="105">
        <v>7322585</v>
      </c>
      <c r="D918" s="48">
        <v>45015</v>
      </c>
      <c r="E918" s="39" t="s">
        <v>193</v>
      </c>
      <c r="F918" s="39" t="s">
        <v>38</v>
      </c>
      <c r="G918" s="45"/>
      <c r="H918" s="56">
        <v>45415</v>
      </c>
    </row>
    <row r="919" spans="1:8" x14ac:dyDescent="0.25">
      <c r="A919" s="121" t="s">
        <v>287</v>
      </c>
      <c r="B919" s="86">
        <v>6</v>
      </c>
      <c r="C919" s="105">
        <v>7233288</v>
      </c>
      <c r="D919" s="48">
        <v>43790</v>
      </c>
      <c r="E919" s="39" t="s">
        <v>193</v>
      </c>
      <c r="F919" s="39" t="s">
        <v>38</v>
      </c>
      <c r="G919" s="45"/>
      <c r="H919" s="56">
        <v>44341</v>
      </c>
    </row>
    <row r="920" spans="1:8" x14ac:dyDescent="0.25">
      <c r="A920" s="121" t="s">
        <v>1156</v>
      </c>
      <c r="B920" s="86">
        <v>6</v>
      </c>
      <c r="C920" s="105">
        <v>7269968</v>
      </c>
      <c r="D920" s="48">
        <v>44314</v>
      </c>
      <c r="E920" s="39" t="s">
        <v>193</v>
      </c>
      <c r="F920" s="39" t="s">
        <v>38</v>
      </c>
      <c r="G920" s="45"/>
      <c r="H920" s="56">
        <v>44685</v>
      </c>
    </row>
    <row r="921" spans="1:8" x14ac:dyDescent="0.25">
      <c r="A921" s="121" t="s">
        <v>1156</v>
      </c>
      <c r="B921" s="86">
        <v>6</v>
      </c>
      <c r="C921" s="105">
        <v>7269969</v>
      </c>
      <c r="D921" s="48">
        <v>44314</v>
      </c>
      <c r="E921" s="39" t="s">
        <v>193</v>
      </c>
      <c r="F921" s="39" t="s">
        <v>38</v>
      </c>
      <c r="G921" s="45"/>
      <c r="H921" s="56">
        <v>44685</v>
      </c>
    </row>
    <row r="922" spans="1:8" x14ac:dyDescent="0.25">
      <c r="A922" s="121" t="s">
        <v>1178</v>
      </c>
      <c r="B922" s="86">
        <v>6</v>
      </c>
      <c r="C922" s="105">
        <v>7270083</v>
      </c>
      <c r="D922" s="48">
        <v>44314</v>
      </c>
      <c r="E922" s="39" t="s">
        <v>193</v>
      </c>
      <c r="F922" s="39" t="s">
        <v>38</v>
      </c>
      <c r="G922" s="45"/>
      <c r="H922" s="56">
        <v>44685</v>
      </c>
    </row>
    <row r="923" spans="1:8" x14ac:dyDescent="0.25">
      <c r="A923" s="121" t="s">
        <v>460</v>
      </c>
      <c r="B923" s="86">
        <v>6</v>
      </c>
      <c r="C923" s="105">
        <v>7236142</v>
      </c>
      <c r="D923" s="48">
        <v>43825</v>
      </c>
      <c r="E923" s="39" t="s">
        <v>193</v>
      </c>
      <c r="F923" s="39" t="s">
        <v>38</v>
      </c>
      <c r="G923" s="45"/>
      <c r="H923" s="56">
        <v>44341</v>
      </c>
    </row>
    <row r="924" spans="1:8" x14ac:dyDescent="0.25">
      <c r="A924" s="18" t="s">
        <v>2310</v>
      </c>
      <c r="B924" s="10">
        <v>6</v>
      </c>
      <c r="C924" s="42">
        <v>7313707</v>
      </c>
      <c r="D924" s="36">
        <v>44895</v>
      </c>
      <c r="E924" s="39" t="s">
        <v>193</v>
      </c>
      <c r="F924" s="39" t="s">
        <v>38</v>
      </c>
      <c r="H924" s="40">
        <v>45363</v>
      </c>
    </row>
    <row r="925" spans="1:8" x14ac:dyDescent="0.25">
      <c r="A925" s="121" t="s">
        <v>934</v>
      </c>
      <c r="B925" s="86">
        <v>59</v>
      </c>
      <c r="C925" s="105">
        <v>122553</v>
      </c>
      <c r="D925" s="48">
        <v>44602</v>
      </c>
      <c r="E925" s="39" t="s">
        <v>0</v>
      </c>
      <c r="F925" s="39" t="s">
        <v>205</v>
      </c>
      <c r="G925" s="45" t="s">
        <v>978</v>
      </c>
      <c r="H925" s="56">
        <v>44606</v>
      </c>
    </row>
    <row r="926" spans="1:8" x14ac:dyDescent="0.25">
      <c r="A926" s="121" t="s">
        <v>934</v>
      </c>
      <c r="B926" s="86">
        <v>146</v>
      </c>
      <c r="C926" s="105">
        <v>126933</v>
      </c>
      <c r="D926" s="48">
        <v>44973</v>
      </c>
      <c r="E926" s="39" t="s">
        <v>0</v>
      </c>
      <c r="F926" s="39" t="s">
        <v>205</v>
      </c>
      <c r="G926" s="45" t="s">
        <v>1505</v>
      </c>
      <c r="H926" s="56">
        <v>44973</v>
      </c>
    </row>
    <row r="927" spans="1:8" x14ac:dyDescent="0.25">
      <c r="A927" s="121" t="s">
        <v>2159</v>
      </c>
      <c r="B927" s="86">
        <v>6</v>
      </c>
      <c r="C927" s="105">
        <v>7308628</v>
      </c>
      <c r="D927" s="48">
        <v>44834</v>
      </c>
      <c r="E927" s="39" t="s">
        <v>193</v>
      </c>
      <c r="F927" s="39" t="s">
        <v>38</v>
      </c>
      <c r="G927" s="45"/>
      <c r="H927" s="56">
        <v>45359</v>
      </c>
    </row>
    <row r="928" spans="1:8" x14ac:dyDescent="0.25">
      <c r="A928" s="18" t="s">
        <v>2159</v>
      </c>
      <c r="B928" s="10">
        <v>6</v>
      </c>
      <c r="C928" s="42">
        <v>7310838</v>
      </c>
      <c r="D928" s="36">
        <v>44865</v>
      </c>
      <c r="E928" s="39" t="s">
        <v>193</v>
      </c>
      <c r="F928" s="39" t="s">
        <v>38</v>
      </c>
      <c r="H928" s="40">
        <v>45363</v>
      </c>
    </row>
    <row r="929" spans="1:8" x14ac:dyDescent="0.25">
      <c r="A929" s="121" t="s">
        <v>2107</v>
      </c>
      <c r="B929" s="86">
        <v>6</v>
      </c>
      <c r="C929" s="105">
        <v>7301760</v>
      </c>
      <c r="D929" s="48">
        <v>44741</v>
      </c>
      <c r="E929" s="39" t="s">
        <v>193</v>
      </c>
      <c r="F929" s="39" t="s">
        <v>38</v>
      </c>
      <c r="G929" s="45"/>
      <c r="H929" s="56">
        <v>45356</v>
      </c>
    </row>
    <row r="930" spans="1:8" x14ac:dyDescent="0.25">
      <c r="A930" s="121" t="s">
        <v>1823</v>
      </c>
      <c r="B930" s="86">
        <v>6</v>
      </c>
      <c r="C930" s="105">
        <v>7294513</v>
      </c>
      <c r="D930" s="48">
        <v>44650</v>
      </c>
      <c r="E930" s="39" t="s">
        <v>193</v>
      </c>
      <c r="F930" s="39" t="s">
        <v>38</v>
      </c>
      <c r="G930" s="45"/>
      <c r="H930" s="56">
        <v>45002</v>
      </c>
    </row>
    <row r="931" spans="1:8" x14ac:dyDescent="0.25">
      <c r="A931" s="121" t="s">
        <v>1823</v>
      </c>
      <c r="B931" s="86">
        <v>6</v>
      </c>
      <c r="C931" s="105">
        <v>7294514</v>
      </c>
      <c r="D931" s="48">
        <v>44650</v>
      </c>
      <c r="E931" s="39" t="s">
        <v>193</v>
      </c>
      <c r="F931" s="39" t="s">
        <v>38</v>
      </c>
      <c r="G931" s="45"/>
      <c r="H931" s="56">
        <v>45002</v>
      </c>
    </row>
    <row r="932" spans="1:8" x14ac:dyDescent="0.25">
      <c r="A932" s="121" t="s">
        <v>2493</v>
      </c>
      <c r="B932" s="86">
        <v>6</v>
      </c>
      <c r="C932" s="105">
        <v>7322551</v>
      </c>
      <c r="D932" s="48">
        <v>45015</v>
      </c>
      <c r="E932" s="39" t="s">
        <v>193</v>
      </c>
      <c r="F932" s="39" t="s">
        <v>38</v>
      </c>
      <c r="G932" s="45"/>
      <c r="H932" s="56">
        <v>45415</v>
      </c>
    </row>
    <row r="933" spans="1:8" x14ac:dyDescent="0.25">
      <c r="A933" s="121" t="s">
        <v>663</v>
      </c>
      <c r="B933" s="86">
        <v>15</v>
      </c>
      <c r="C933" s="105">
        <v>7244823</v>
      </c>
      <c r="D933" s="48">
        <v>43945</v>
      </c>
      <c r="E933" s="39" t="s">
        <v>193</v>
      </c>
      <c r="F933" s="39" t="s">
        <v>38</v>
      </c>
      <c r="G933" s="45"/>
      <c r="H933" s="56">
        <v>44399</v>
      </c>
    </row>
    <row r="934" spans="1:8" x14ac:dyDescent="0.25">
      <c r="A934" s="121" t="s">
        <v>885</v>
      </c>
      <c r="B934" s="86">
        <v>6</v>
      </c>
      <c r="C934" s="105">
        <v>7259873</v>
      </c>
      <c r="D934" s="48">
        <v>44165</v>
      </c>
      <c r="E934" s="39" t="s">
        <v>193</v>
      </c>
      <c r="F934" s="39" t="s">
        <v>38</v>
      </c>
      <c r="G934" s="45"/>
      <c r="H934" s="56">
        <v>44595</v>
      </c>
    </row>
    <row r="935" spans="1:8" x14ac:dyDescent="0.25">
      <c r="A935" s="121" t="s">
        <v>885</v>
      </c>
      <c r="B935" s="86">
        <v>6</v>
      </c>
      <c r="C935" s="105">
        <v>7267839</v>
      </c>
      <c r="D935" s="48">
        <v>44284</v>
      </c>
      <c r="E935" s="39" t="s">
        <v>193</v>
      </c>
      <c r="F935" s="39" t="s">
        <v>38</v>
      </c>
      <c r="G935" s="45"/>
      <c r="H935" s="56">
        <v>44683</v>
      </c>
    </row>
    <row r="936" spans="1:8" x14ac:dyDescent="0.25">
      <c r="A936" s="121" t="s">
        <v>2463</v>
      </c>
      <c r="B936" s="86">
        <v>39.049999999999997</v>
      </c>
      <c r="C936" s="105">
        <v>32688</v>
      </c>
      <c r="D936" s="48">
        <v>45358</v>
      </c>
      <c r="E936" s="39" t="s">
        <v>100</v>
      </c>
      <c r="F936" s="39" t="s">
        <v>2454</v>
      </c>
      <c r="G936" s="45" t="s">
        <v>2454</v>
      </c>
      <c r="H936" s="56">
        <v>45369</v>
      </c>
    </row>
    <row r="937" spans="1:8" x14ac:dyDescent="0.25">
      <c r="A937" s="121" t="s">
        <v>1915</v>
      </c>
      <c r="B937" s="86">
        <v>15</v>
      </c>
      <c r="C937" s="105">
        <v>7299024</v>
      </c>
      <c r="D937" s="48">
        <v>45071</v>
      </c>
      <c r="E937" s="39" t="s">
        <v>193</v>
      </c>
      <c r="F937" s="39" t="s">
        <v>38</v>
      </c>
      <c r="G937" s="45"/>
      <c r="H937" s="56">
        <v>45279</v>
      </c>
    </row>
    <row r="938" spans="1:8" x14ac:dyDescent="0.25">
      <c r="A938" s="121" t="s">
        <v>1271</v>
      </c>
      <c r="B938" s="86">
        <v>6</v>
      </c>
      <c r="C938" s="105">
        <v>7274623</v>
      </c>
      <c r="D938" s="48">
        <v>44375</v>
      </c>
      <c r="E938" s="39" t="s">
        <v>193</v>
      </c>
      <c r="F938" s="39" t="s">
        <v>38</v>
      </c>
      <c r="G938" s="45"/>
      <c r="H938" s="56">
        <v>44830</v>
      </c>
    </row>
    <row r="939" spans="1:8" x14ac:dyDescent="0.25">
      <c r="A939" s="121" t="s">
        <v>1569</v>
      </c>
      <c r="B939" s="86">
        <v>15</v>
      </c>
      <c r="C939" s="105">
        <v>7280625</v>
      </c>
      <c r="D939" s="48">
        <v>44466</v>
      </c>
      <c r="E939" s="39" t="s">
        <v>193</v>
      </c>
      <c r="F939" s="39" t="s">
        <v>38</v>
      </c>
      <c r="G939" s="45"/>
      <c r="H939" s="56">
        <v>44998</v>
      </c>
    </row>
    <row r="940" spans="1:8" x14ac:dyDescent="0.25">
      <c r="A940" s="121" t="s">
        <v>1605</v>
      </c>
      <c r="B940" s="86">
        <v>6</v>
      </c>
      <c r="C940" s="105">
        <v>7282744</v>
      </c>
      <c r="D940" s="48">
        <v>44496</v>
      </c>
      <c r="E940" s="39" t="s">
        <v>193</v>
      </c>
      <c r="F940" s="39" t="s">
        <v>38</v>
      </c>
      <c r="G940" s="45"/>
      <c r="H940" s="56">
        <v>44998</v>
      </c>
    </row>
    <row r="941" spans="1:8" x14ac:dyDescent="0.25">
      <c r="A941" s="121" t="s">
        <v>775</v>
      </c>
      <c r="B941" s="86">
        <v>6</v>
      </c>
      <c r="C941" s="105">
        <v>7254782</v>
      </c>
      <c r="D941" s="48">
        <v>44102</v>
      </c>
      <c r="E941" s="39" t="s">
        <v>193</v>
      </c>
      <c r="F941" s="39" t="s">
        <v>38</v>
      </c>
      <c r="G941" s="45"/>
      <c r="H941" s="56">
        <v>44476</v>
      </c>
    </row>
    <row r="942" spans="1:8" x14ac:dyDescent="0.25">
      <c r="A942" s="121" t="s">
        <v>2502</v>
      </c>
      <c r="B942" s="86">
        <v>6</v>
      </c>
      <c r="C942" s="105">
        <v>7322610</v>
      </c>
      <c r="D942" s="48">
        <v>45015</v>
      </c>
      <c r="E942" s="39" t="s">
        <v>193</v>
      </c>
      <c r="F942" s="39" t="s">
        <v>38</v>
      </c>
      <c r="G942" s="45"/>
      <c r="H942" s="56">
        <v>45415</v>
      </c>
    </row>
    <row r="943" spans="1:8" x14ac:dyDescent="0.25">
      <c r="A943" s="121" t="s">
        <v>2162</v>
      </c>
      <c r="B943" s="86">
        <v>6</v>
      </c>
      <c r="C943" s="105">
        <v>7308644</v>
      </c>
      <c r="D943" s="48">
        <v>44834</v>
      </c>
      <c r="E943" s="39" t="s">
        <v>193</v>
      </c>
      <c r="F943" s="39" t="s">
        <v>38</v>
      </c>
      <c r="G943" s="45"/>
      <c r="H943" s="56">
        <v>45359</v>
      </c>
    </row>
    <row r="944" spans="1:8" x14ac:dyDescent="0.25">
      <c r="A944" s="121" t="s">
        <v>671</v>
      </c>
      <c r="B944" s="86">
        <v>6</v>
      </c>
      <c r="C944" s="105">
        <v>7246483</v>
      </c>
      <c r="D944" s="48">
        <v>43973</v>
      </c>
      <c r="E944" s="39" t="s">
        <v>193</v>
      </c>
      <c r="F944" s="39" t="s">
        <v>38</v>
      </c>
      <c r="G944" s="45"/>
      <c r="H944" s="56">
        <v>44400</v>
      </c>
    </row>
    <row r="945" spans="1:8" x14ac:dyDescent="0.25">
      <c r="A945" s="121" t="s">
        <v>1574</v>
      </c>
      <c r="B945" s="86">
        <v>15</v>
      </c>
      <c r="C945" s="105">
        <v>7280687</v>
      </c>
      <c r="D945" s="48">
        <v>44466</v>
      </c>
      <c r="E945" s="39" t="s">
        <v>193</v>
      </c>
      <c r="F945" s="39" t="s">
        <v>38</v>
      </c>
      <c r="G945" s="45"/>
      <c r="H945" s="56">
        <v>44998</v>
      </c>
    </row>
    <row r="946" spans="1:8" x14ac:dyDescent="0.25">
      <c r="A946" s="121" t="s">
        <v>481</v>
      </c>
      <c r="B946" s="86">
        <v>135</v>
      </c>
      <c r="C946" s="105">
        <v>7232407</v>
      </c>
      <c r="D946" s="48">
        <v>43783</v>
      </c>
      <c r="E946" s="39" t="s">
        <v>193</v>
      </c>
      <c r="F946" s="39" t="s">
        <v>38</v>
      </c>
      <c r="G946" s="45"/>
      <c r="H946" s="56">
        <v>44341</v>
      </c>
    </row>
    <row r="947" spans="1:8" x14ac:dyDescent="0.25">
      <c r="A947" s="121" t="s">
        <v>2022</v>
      </c>
      <c r="B947" s="86">
        <v>1495.72</v>
      </c>
      <c r="C947" s="105">
        <v>7302168</v>
      </c>
      <c r="D947" s="48">
        <v>44749</v>
      </c>
      <c r="E947" s="39" t="s">
        <v>193</v>
      </c>
      <c r="F947" s="39" t="s">
        <v>38</v>
      </c>
      <c r="G947" s="45"/>
      <c r="H947" s="56">
        <v>45357</v>
      </c>
    </row>
    <row r="948" spans="1:8" x14ac:dyDescent="0.25">
      <c r="A948" s="18" t="s">
        <v>2314</v>
      </c>
      <c r="B948" s="10">
        <v>6</v>
      </c>
      <c r="C948" s="42">
        <v>7313765</v>
      </c>
      <c r="D948" s="36">
        <v>44895</v>
      </c>
      <c r="E948" s="39" t="s">
        <v>193</v>
      </c>
      <c r="F948" s="39" t="s">
        <v>38</v>
      </c>
      <c r="H948" s="40">
        <v>45363</v>
      </c>
    </row>
    <row r="949" spans="1:8" x14ac:dyDescent="0.25">
      <c r="A949" s="121" t="s">
        <v>1800</v>
      </c>
      <c r="B949" s="86">
        <v>6</v>
      </c>
      <c r="C949" s="105">
        <v>7294391</v>
      </c>
      <c r="D949" s="48">
        <v>44650</v>
      </c>
      <c r="E949" s="39" t="s">
        <v>193</v>
      </c>
      <c r="F949" s="39" t="s">
        <v>38</v>
      </c>
      <c r="G949" s="45"/>
      <c r="H949" s="56">
        <v>45002</v>
      </c>
    </row>
    <row r="950" spans="1:8" x14ac:dyDescent="0.25">
      <c r="A950" s="121" t="s">
        <v>681</v>
      </c>
      <c r="B950" s="86">
        <v>6</v>
      </c>
      <c r="C950" s="105">
        <v>7248650</v>
      </c>
      <c r="D950" s="48">
        <v>44007</v>
      </c>
      <c r="E950" s="39" t="s">
        <v>193</v>
      </c>
      <c r="F950" s="39" t="s">
        <v>38</v>
      </c>
      <c r="G950" s="45"/>
      <c r="H950" s="56">
        <v>44400</v>
      </c>
    </row>
    <row r="951" spans="1:8" x14ac:dyDescent="0.25">
      <c r="A951" s="121" t="s">
        <v>1643</v>
      </c>
      <c r="B951" s="86">
        <v>125</v>
      </c>
      <c r="C951" s="105">
        <v>7284522</v>
      </c>
      <c r="D951" s="48">
        <v>44510</v>
      </c>
      <c r="E951" s="39" t="s">
        <v>193</v>
      </c>
      <c r="F951" s="39" t="s">
        <v>38</v>
      </c>
      <c r="G951" s="45"/>
      <c r="H951" s="56">
        <v>44998</v>
      </c>
    </row>
    <row r="952" spans="1:8" x14ac:dyDescent="0.25">
      <c r="A952" s="121" t="s">
        <v>1838</v>
      </c>
      <c r="B952" s="86">
        <v>1000</v>
      </c>
      <c r="C952" s="105">
        <v>2911</v>
      </c>
      <c r="D952" s="48">
        <v>45197</v>
      </c>
      <c r="E952" s="39" t="s">
        <v>1837</v>
      </c>
      <c r="F952" s="39" t="s">
        <v>1839</v>
      </c>
      <c r="G952" s="45" t="s">
        <v>1840</v>
      </c>
      <c r="H952" s="56">
        <v>45202</v>
      </c>
    </row>
    <row r="953" spans="1:8" x14ac:dyDescent="0.25">
      <c r="A953" s="121" t="s">
        <v>1721</v>
      </c>
      <c r="B953" s="86">
        <v>6</v>
      </c>
      <c r="C953" s="105">
        <v>7290211</v>
      </c>
      <c r="D953" s="48">
        <v>44588</v>
      </c>
      <c r="E953" s="39" t="s">
        <v>193</v>
      </c>
      <c r="F953" s="39" t="s">
        <v>38</v>
      </c>
      <c r="G953" s="45"/>
      <c r="H953" s="56">
        <v>45001</v>
      </c>
    </row>
    <row r="954" spans="1:8" x14ac:dyDescent="0.25">
      <c r="A954" s="121" t="s">
        <v>1721</v>
      </c>
      <c r="B954" s="86">
        <v>6</v>
      </c>
      <c r="C954" s="105">
        <v>7291947</v>
      </c>
      <c r="D954" s="48">
        <v>44616</v>
      </c>
      <c r="E954" s="39" t="s">
        <v>193</v>
      </c>
      <c r="F954" s="39" t="s">
        <v>38</v>
      </c>
      <c r="G954" s="45"/>
      <c r="H954" s="56">
        <v>45002</v>
      </c>
    </row>
    <row r="955" spans="1:8" x14ac:dyDescent="0.25">
      <c r="A955" s="121" t="s">
        <v>1721</v>
      </c>
      <c r="B955" s="86">
        <v>6</v>
      </c>
      <c r="C955" s="105">
        <v>7291948</v>
      </c>
      <c r="D955" s="48">
        <v>44616</v>
      </c>
      <c r="E955" s="39" t="s">
        <v>193</v>
      </c>
      <c r="F955" s="39" t="s">
        <v>38</v>
      </c>
      <c r="G955" s="45"/>
      <c r="H955" s="56">
        <v>45002</v>
      </c>
    </row>
    <row r="956" spans="1:8" x14ac:dyDescent="0.25">
      <c r="A956" s="121" t="s">
        <v>1721</v>
      </c>
      <c r="B956" s="86">
        <v>6</v>
      </c>
      <c r="C956" s="105">
        <v>7291949</v>
      </c>
      <c r="D956" s="48">
        <v>44616</v>
      </c>
      <c r="E956" s="39" t="s">
        <v>193</v>
      </c>
      <c r="F956" s="39" t="s">
        <v>38</v>
      </c>
      <c r="G956" s="45"/>
      <c r="H956" s="56">
        <v>45002</v>
      </c>
    </row>
    <row r="957" spans="1:8" x14ac:dyDescent="0.25">
      <c r="A957" s="121" t="s">
        <v>1721</v>
      </c>
      <c r="B957" s="86">
        <v>6</v>
      </c>
      <c r="C957" s="105">
        <v>7291950</v>
      </c>
      <c r="D957" s="48">
        <v>44616</v>
      </c>
      <c r="E957" s="39" t="s">
        <v>193</v>
      </c>
      <c r="F957" s="39" t="s">
        <v>38</v>
      </c>
      <c r="G957" s="45"/>
      <c r="H957" s="56">
        <v>45002</v>
      </c>
    </row>
    <row r="958" spans="1:8" x14ac:dyDescent="0.25">
      <c r="A958" s="121" t="s">
        <v>1721</v>
      </c>
      <c r="B958" s="86">
        <v>6</v>
      </c>
      <c r="C958" s="105">
        <v>7294431</v>
      </c>
      <c r="D958" s="48">
        <v>44650</v>
      </c>
      <c r="E958" s="39" t="s">
        <v>193</v>
      </c>
      <c r="F958" s="39" t="s">
        <v>38</v>
      </c>
      <c r="G958" s="45"/>
      <c r="H958" s="56">
        <v>45002</v>
      </c>
    </row>
    <row r="959" spans="1:8" x14ac:dyDescent="0.25">
      <c r="A959" s="121" t="s">
        <v>1721</v>
      </c>
      <c r="B959" s="86">
        <v>6</v>
      </c>
      <c r="C959" s="105">
        <v>7294432</v>
      </c>
      <c r="D959" s="48">
        <v>44650</v>
      </c>
      <c r="E959" s="39" t="s">
        <v>193</v>
      </c>
      <c r="F959" s="39" t="s">
        <v>38</v>
      </c>
      <c r="G959" s="45"/>
      <c r="H959" s="56">
        <v>45002</v>
      </c>
    </row>
    <row r="960" spans="1:8" x14ac:dyDescent="0.25">
      <c r="A960" s="121" t="s">
        <v>1721</v>
      </c>
      <c r="B960" s="86">
        <v>6</v>
      </c>
      <c r="C960" s="105">
        <v>7294433</v>
      </c>
      <c r="D960" s="48">
        <v>44650</v>
      </c>
      <c r="E960" s="39" t="s">
        <v>193</v>
      </c>
      <c r="F960" s="39" t="s">
        <v>38</v>
      </c>
      <c r="G960" s="45"/>
      <c r="H960" s="56">
        <v>45002</v>
      </c>
    </row>
    <row r="961" spans="1:8" x14ac:dyDescent="0.25">
      <c r="A961" s="121" t="s">
        <v>1721</v>
      </c>
      <c r="B961" s="86">
        <v>6</v>
      </c>
      <c r="C961" s="105">
        <v>7294434</v>
      </c>
      <c r="D961" s="48">
        <v>44650</v>
      </c>
      <c r="E961" s="39" t="s">
        <v>193</v>
      </c>
      <c r="F961" s="39" t="s">
        <v>38</v>
      </c>
      <c r="G961" s="45"/>
      <c r="H961" s="56">
        <v>45002</v>
      </c>
    </row>
    <row r="962" spans="1:8" x14ac:dyDescent="0.25">
      <c r="A962" s="121" t="s">
        <v>1721</v>
      </c>
      <c r="B962" s="86">
        <v>6</v>
      </c>
      <c r="C962" s="105">
        <v>7296575</v>
      </c>
      <c r="D962" s="48">
        <v>45043</v>
      </c>
      <c r="E962" s="39" t="s">
        <v>193</v>
      </c>
      <c r="F962" s="39" t="s">
        <v>38</v>
      </c>
      <c r="G962" s="45"/>
      <c r="H962" s="56">
        <v>45279</v>
      </c>
    </row>
    <row r="963" spans="1:8" x14ac:dyDescent="0.25">
      <c r="A963" s="121" t="s">
        <v>1123</v>
      </c>
      <c r="B963" s="86">
        <v>6</v>
      </c>
      <c r="C963" s="105">
        <v>7267760</v>
      </c>
      <c r="D963" s="48">
        <v>44284</v>
      </c>
      <c r="E963" s="39" t="s">
        <v>193</v>
      </c>
      <c r="F963" s="39" t="s">
        <v>38</v>
      </c>
      <c r="G963" s="45"/>
      <c r="H963" s="56">
        <v>44683</v>
      </c>
    </row>
    <row r="964" spans="1:8" x14ac:dyDescent="0.25">
      <c r="A964" s="121" t="s">
        <v>1297</v>
      </c>
      <c r="B964" s="86">
        <v>15</v>
      </c>
      <c r="C964" s="105">
        <v>7276559</v>
      </c>
      <c r="D964" s="48">
        <v>44406</v>
      </c>
      <c r="E964" s="39" t="s">
        <v>193</v>
      </c>
      <c r="F964" s="39" t="s">
        <v>38</v>
      </c>
      <c r="G964" s="45"/>
      <c r="H964" s="56">
        <v>44907</v>
      </c>
    </row>
    <row r="965" spans="1:8" x14ac:dyDescent="0.25">
      <c r="A965" s="121" t="s">
        <v>2108</v>
      </c>
      <c r="B965" s="86">
        <v>14.85</v>
      </c>
      <c r="C965" s="105">
        <v>7304079</v>
      </c>
      <c r="D965" s="48">
        <v>44775</v>
      </c>
      <c r="E965" s="39" t="s">
        <v>193</v>
      </c>
      <c r="F965" s="39" t="s">
        <v>38</v>
      </c>
      <c r="G965" s="45"/>
      <c r="H965" s="56">
        <v>45358</v>
      </c>
    </row>
    <row r="966" spans="1:8" x14ac:dyDescent="0.25">
      <c r="A966" s="121" t="s">
        <v>269</v>
      </c>
      <c r="B966" s="86">
        <v>450.86</v>
      </c>
      <c r="C966" s="105">
        <v>9862</v>
      </c>
      <c r="D966" s="48">
        <v>43896</v>
      </c>
      <c r="E966" s="45" t="s">
        <v>100</v>
      </c>
      <c r="F966" s="45" t="s">
        <v>272</v>
      </c>
      <c r="G966" s="45" t="s">
        <v>272</v>
      </c>
      <c r="H966" s="56">
        <v>44096</v>
      </c>
    </row>
    <row r="967" spans="1:8" x14ac:dyDescent="0.25">
      <c r="A967" s="18" t="s">
        <v>2253</v>
      </c>
      <c r="B967" s="10">
        <v>6</v>
      </c>
      <c r="C967" s="42">
        <v>7310920</v>
      </c>
      <c r="D967" s="36">
        <v>44865</v>
      </c>
      <c r="E967" s="39" t="s">
        <v>193</v>
      </c>
      <c r="F967" s="39" t="s">
        <v>38</v>
      </c>
      <c r="H967" s="40">
        <v>45363</v>
      </c>
    </row>
    <row r="968" spans="1:8" x14ac:dyDescent="0.25">
      <c r="A968" s="121" t="s">
        <v>1791</v>
      </c>
      <c r="B968" s="86">
        <v>60</v>
      </c>
      <c r="C968" s="105">
        <v>7294339</v>
      </c>
      <c r="D968" s="48">
        <v>44649</v>
      </c>
      <c r="E968" s="39" t="s">
        <v>193</v>
      </c>
      <c r="F968" s="39" t="s">
        <v>38</v>
      </c>
      <c r="G968" s="45"/>
      <c r="H968" s="56">
        <v>45002</v>
      </c>
    </row>
    <row r="969" spans="1:8" x14ac:dyDescent="0.25">
      <c r="A969" s="121" t="s">
        <v>672</v>
      </c>
      <c r="B969" s="86">
        <v>6</v>
      </c>
      <c r="C969" s="105">
        <v>7246484</v>
      </c>
      <c r="D969" s="48">
        <v>43973</v>
      </c>
      <c r="E969" s="39" t="s">
        <v>193</v>
      </c>
      <c r="F969" s="39" t="s">
        <v>38</v>
      </c>
      <c r="G969" s="45"/>
      <c r="H969" s="56">
        <v>44400</v>
      </c>
    </row>
    <row r="970" spans="1:8" x14ac:dyDescent="0.25">
      <c r="A970" s="121" t="s">
        <v>1323</v>
      </c>
      <c r="B970" s="86">
        <v>6</v>
      </c>
      <c r="C970" s="105">
        <v>7276696</v>
      </c>
      <c r="D970" s="48">
        <v>44406</v>
      </c>
      <c r="E970" s="39" t="s">
        <v>193</v>
      </c>
      <c r="F970" s="39" t="s">
        <v>38</v>
      </c>
      <c r="G970" s="45"/>
      <c r="H970" s="56">
        <v>44907</v>
      </c>
    </row>
    <row r="971" spans="1:8" x14ac:dyDescent="0.25">
      <c r="A971" s="121" t="s">
        <v>1371</v>
      </c>
      <c r="B971" s="86">
        <v>85</v>
      </c>
      <c r="C971" s="105">
        <v>123717</v>
      </c>
      <c r="D971" s="48">
        <v>44973</v>
      </c>
      <c r="E971" s="39" t="s">
        <v>0</v>
      </c>
      <c r="F971" s="39" t="s">
        <v>205</v>
      </c>
      <c r="G971" s="45" t="s">
        <v>1436</v>
      </c>
      <c r="H971" s="56">
        <v>44973</v>
      </c>
    </row>
    <row r="972" spans="1:8" x14ac:dyDescent="0.25">
      <c r="A972" s="121" t="s">
        <v>595</v>
      </c>
      <c r="B972" s="86">
        <v>6</v>
      </c>
      <c r="C972" s="105">
        <v>7240213</v>
      </c>
      <c r="D972" s="48">
        <v>43886</v>
      </c>
      <c r="E972" s="39" t="s">
        <v>193</v>
      </c>
      <c r="F972" s="39" t="s">
        <v>38</v>
      </c>
      <c r="G972" s="45"/>
      <c r="H972" s="56">
        <v>44397</v>
      </c>
    </row>
    <row r="973" spans="1:8" x14ac:dyDescent="0.25">
      <c r="A973" s="121" t="s">
        <v>595</v>
      </c>
      <c r="B973" s="86">
        <v>6</v>
      </c>
      <c r="C973" s="105">
        <v>7251062</v>
      </c>
      <c r="D973" s="48">
        <v>44042</v>
      </c>
      <c r="E973" s="39" t="s">
        <v>193</v>
      </c>
      <c r="F973" s="39" t="s">
        <v>38</v>
      </c>
      <c r="G973" s="45"/>
      <c r="H973" s="56">
        <v>44414</v>
      </c>
    </row>
    <row r="974" spans="1:8" x14ac:dyDescent="0.25">
      <c r="A974" s="121" t="s">
        <v>2441</v>
      </c>
      <c r="B974" s="86">
        <v>15</v>
      </c>
      <c r="C974" s="105">
        <v>7320251</v>
      </c>
      <c r="D974" s="48">
        <v>44985</v>
      </c>
      <c r="E974" s="39" t="s">
        <v>193</v>
      </c>
      <c r="F974" s="39" t="s">
        <v>38</v>
      </c>
      <c r="G974" s="45"/>
      <c r="H974" s="56">
        <v>45371</v>
      </c>
    </row>
    <row r="975" spans="1:8" x14ac:dyDescent="0.25">
      <c r="A975" s="121" t="s">
        <v>1866</v>
      </c>
      <c r="B975" s="86">
        <v>6</v>
      </c>
      <c r="C975" s="105">
        <v>7296582</v>
      </c>
      <c r="D975" s="48">
        <v>45043</v>
      </c>
      <c r="E975" s="39" t="s">
        <v>193</v>
      </c>
      <c r="F975" s="39" t="s">
        <v>38</v>
      </c>
      <c r="G975" s="45"/>
      <c r="H975" s="56">
        <v>45279</v>
      </c>
    </row>
    <row r="976" spans="1:8" x14ac:dyDescent="0.25">
      <c r="A976" s="18" t="s">
        <v>2361</v>
      </c>
      <c r="B976" s="10">
        <v>100</v>
      </c>
      <c r="C976" s="42">
        <v>7316292</v>
      </c>
      <c r="D976" s="36">
        <v>44938</v>
      </c>
      <c r="E976" s="39" t="s">
        <v>193</v>
      </c>
      <c r="F976" s="39" t="s">
        <v>38</v>
      </c>
      <c r="H976" s="40">
        <v>45363</v>
      </c>
    </row>
    <row r="977" spans="1:8" x14ac:dyDescent="0.25">
      <c r="A977" s="121" t="s">
        <v>855</v>
      </c>
      <c r="B977" s="86">
        <v>10</v>
      </c>
      <c r="C977" s="105">
        <v>7258884</v>
      </c>
      <c r="D977" s="48">
        <v>44153</v>
      </c>
      <c r="E977" s="39" t="s">
        <v>193</v>
      </c>
      <c r="F977" s="39" t="s">
        <v>38</v>
      </c>
      <c r="G977" s="45"/>
      <c r="H977" s="56">
        <v>44555</v>
      </c>
    </row>
    <row r="978" spans="1:8" x14ac:dyDescent="0.25">
      <c r="A978" s="121" t="s">
        <v>1192</v>
      </c>
      <c r="B978" s="86">
        <v>10</v>
      </c>
      <c r="C978" s="105">
        <v>7270800</v>
      </c>
      <c r="D978" s="48">
        <v>44328</v>
      </c>
      <c r="E978" s="39" t="s">
        <v>193</v>
      </c>
      <c r="F978" s="39" t="s">
        <v>38</v>
      </c>
      <c r="G978" s="45"/>
      <c r="H978" s="56">
        <v>44826</v>
      </c>
    </row>
    <row r="979" spans="1:8" x14ac:dyDescent="0.25">
      <c r="A979" s="121" t="s">
        <v>869</v>
      </c>
      <c r="B979" s="86">
        <v>6</v>
      </c>
      <c r="C979" s="105">
        <v>7259769</v>
      </c>
      <c r="D979" s="48">
        <v>44165</v>
      </c>
      <c r="E979" s="39" t="s">
        <v>193</v>
      </c>
      <c r="F979" s="39" t="s">
        <v>38</v>
      </c>
      <c r="G979" s="45"/>
      <c r="H979" s="56">
        <v>44576</v>
      </c>
    </row>
    <row r="980" spans="1:8" x14ac:dyDescent="0.25">
      <c r="A980" s="121" t="s">
        <v>871</v>
      </c>
      <c r="B980" s="86">
        <v>6</v>
      </c>
      <c r="C980" s="105">
        <v>7259778</v>
      </c>
      <c r="D980" s="48">
        <v>44165</v>
      </c>
      <c r="E980" s="39" t="s">
        <v>193</v>
      </c>
      <c r="F980" s="39" t="s">
        <v>38</v>
      </c>
      <c r="G980" s="45"/>
      <c r="H980" s="56">
        <v>44578</v>
      </c>
    </row>
    <row r="981" spans="1:8" x14ac:dyDescent="0.25">
      <c r="A981" s="121" t="s">
        <v>888</v>
      </c>
      <c r="B981" s="86">
        <v>6</v>
      </c>
      <c r="C981" s="105">
        <v>7259880</v>
      </c>
      <c r="D981" s="48">
        <v>44165</v>
      </c>
      <c r="E981" s="39" t="s">
        <v>193</v>
      </c>
      <c r="F981" s="39" t="s">
        <v>38</v>
      </c>
      <c r="G981" s="45"/>
      <c r="H981" s="56">
        <v>44598</v>
      </c>
    </row>
    <row r="982" spans="1:8" x14ac:dyDescent="0.25">
      <c r="A982" s="46" t="s">
        <v>227</v>
      </c>
      <c r="B982" s="51">
        <v>125</v>
      </c>
      <c r="C982" s="94">
        <v>7189261</v>
      </c>
      <c r="D982" s="49">
        <v>46890</v>
      </c>
      <c r="E982" s="39" t="s">
        <v>193</v>
      </c>
      <c r="F982" s="39" t="s">
        <v>38</v>
      </c>
      <c r="G982" s="39"/>
      <c r="H982" s="54">
        <v>43636</v>
      </c>
    </row>
    <row r="983" spans="1:8" x14ac:dyDescent="0.25">
      <c r="A983" s="18" t="s">
        <v>2254</v>
      </c>
      <c r="B983" s="10">
        <v>6</v>
      </c>
      <c r="C983" s="42">
        <v>7310921</v>
      </c>
      <c r="D983" s="36">
        <v>44865</v>
      </c>
      <c r="E983" s="39" t="s">
        <v>193</v>
      </c>
      <c r="F983" s="39" t="s">
        <v>38</v>
      </c>
      <c r="H983" s="40">
        <v>45363</v>
      </c>
    </row>
    <row r="984" spans="1:8" x14ac:dyDescent="0.25">
      <c r="A984" s="17" t="s">
        <v>2318</v>
      </c>
      <c r="B984" s="10">
        <v>6</v>
      </c>
      <c r="C984" s="42">
        <v>7313624</v>
      </c>
      <c r="D984" s="36">
        <v>44895</v>
      </c>
      <c r="E984" s="39" t="s">
        <v>193</v>
      </c>
      <c r="F984" s="39" t="s">
        <v>38</v>
      </c>
      <c r="H984" s="40">
        <v>45363</v>
      </c>
    </row>
    <row r="985" spans="1:8" x14ac:dyDescent="0.25">
      <c r="A985" s="121" t="s">
        <v>923</v>
      </c>
      <c r="B985" s="86">
        <v>6.15</v>
      </c>
      <c r="C985" s="105">
        <v>121599</v>
      </c>
      <c r="D985" s="48">
        <v>44602</v>
      </c>
      <c r="E985" s="39" t="s">
        <v>0</v>
      </c>
      <c r="F985" s="39" t="s">
        <v>205</v>
      </c>
      <c r="G985" s="45" t="s">
        <v>212</v>
      </c>
      <c r="H985" s="56">
        <v>44606</v>
      </c>
    </row>
    <row r="986" spans="1:8" x14ac:dyDescent="0.25">
      <c r="A986" s="121" t="s">
        <v>2438</v>
      </c>
      <c r="B986" s="86">
        <v>15</v>
      </c>
      <c r="C986" s="105">
        <v>7320198</v>
      </c>
      <c r="D986" s="48">
        <v>44985</v>
      </c>
      <c r="E986" s="39" t="s">
        <v>193</v>
      </c>
      <c r="F986" s="39" t="s">
        <v>38</v>
      </c>
      <c r="G986" s="45"/>
      <c r="H986" s="56">
        <v>45371</v>
      </c>
    </row>
    <row r="987" spans="1:8" x14ac:dyDescent="0.25">
      <c r="A987" s="18" t="s">
        <v>2391</v>
      </c>
      <c r="B987" s="10">
        <v>15</v>
      </c>
      <c r="C987" s="42">
        <v>7318099</v>
      </c>
      <c r="D987" s="36">
        <v>44957</v>
      </c>
      <c r="E987" s="39" t="s">
        <v>193</v>
      </c>
      <c r="F987" s="39" t="s">
        <v>38</v>
      </c>
      <c r="H987" s="40">
        <v>45363</v>
      </c>
    </row>
    <row r="988" spans="1:8" x14ac:dyDescent="0.25">
      <c r="A988" s="18" t="s">
        <v>2337</v>
      </c>
      <c r="B988" s="10">
        <v>15</v>
      </c>
      <c r="C988" s="42">
        <v>7315863</v>
      </c>
      <c r="D988" s="36">
        <v>44924</v>
      </c>
      <c r="E988" s="39" t="s">
        <v>193</v>
      </c>
      <c r="F988" s="39" t="s">
        <v>38</v>
      </c>
      <c r="H988" s="40">
        <v>45363</v>
      </c>
    </row>
    <row r="989" spans="1:8" x14ac:dyDescent="0.25">
      <c r="A989" s="121" t="s">
        <v>1902</v>
      </c>
      <c r="B989" s="86">
        <v>6</v>
      </c>
      <c r="C989" s="105">
        <v>7298919</v>
      </c>
      <c r="D989" s="48">
        <v>45071</v>
      </c>
      <c r="E989" s="39" t="s">
        <v>193</v>
      </c>
      <c r="F989" s="39" t="s">
        <v>38</v>
      </c>
      <c r="G989" s="45"/>
      <c r="H989" s="56">
        <v>45279</v>
      </c>
    </row>
    <row r="990" spans="1:8" x14ac:dyDescent="0.25">
      <c r="A990" s="121" t="s">
        <v>1902</v>
      </c>
      <c r="B990" s="86">
        <v>6</v>
      </c>
      <c r="C990" s="105">
        <v>7298920</v>
      </c>
      <c r="D990" s="48">
        <v>45071</v>
      </c>
      <c r="E990" s="39" t="s">
        <v>193</v>
      </c>
      <c r="F990" s="39" t="s">
        <v>38</v>
      </c>
      <c r="G990" s="45"/>
      <c r="H990" s="56">
        <v>45279</v>
      </c>
    </row>
    <row r="991" spans="1:8" x14ac:dyDescent="0.25">
      <c r="A991" s="121" t="s">
        <v>830</v>
      </c>
      <c r="B991" s="86">
        <v>6</v>
      </c>
      <c r="C991" s="105">
        <v>7257407</v>
      </c>
      <c r="D991" s="48">
        <v>44133</v>
      </c>
      <c r="E991" s="39" t="s">
        <v>193</v>
      </c>
      <c r="F991" s="39" t="s">
        <v>38</v>
      </c>
      <c r="G991" s="45"/>
      <c r="H991" s="56">
        <v>44510</v>
      </c>
    </row>
    <row r="992" spans="1:8" x14ac:dyDescent="0.25">
      <c r="A992" s="121" t="s">
        <v>1910</v>
      </c>
      <c r="B992" s="86">
        <v>6</v>
      </c>
      <c r="C992" s="105">
        <v>7298966</v>
      </c>
      <c r="D992" s="48">
        <v>45071</v>
      </c>
      <c r="E992" s="39" t="s">
        <v>193</v>
      </c>
      <c r="F992" s="39" t="s">
        <v>38</v>
      </c>
      <c r="G992" s="45"/>
      <c r="H992" s="56">
        <v>45279</v>
      </c>
    </row>
    <row r="993" spans="1:8" x14ac:dyDescent="0.25">
      <c r="A993" s="121" t="s">
        <v>1910</v>
      </c>
      <c r="B993" s="86">
        <v>6</v>
      </c>
      <c r="C993" s="105">
        <v>7298967</v>
      </c>
      <c r="D993" s="48">
        <v>45071</v>
      </c>
      <c r="E993" s="39" t="s">
        <v>193</v>
      </c>
      <c r="F993" s="39" t="s">
        <v>38</v>
      </c>
      <c r="G993" s="45"/>
      <c r="H993" s="56">
        <v>45279</v>
      </c>
    </row>
    <row r="994" spans="1:8" x14ac:dyDescent="0.25">
      <c r="A994" s="121" t="s">
        <v>625</v>
      </c>
      <c r="B994" s="86">
        <v>6</v>
      </c>
      <c r="C994" s="105">
        <v>7242709</v>
      </c>
      <c r="D994" s="48">
        <v>43920</v>
      </c>
      <c r="E994" s="39" t="s">
        <v>193</v>
      </c>
      <c r="F994" s="39" t="s">
        <v>38</v>
      </c>
      <c r="G994" s="45"/>
      <c r="H994" s="56">
        <v>44397</v>
      </c>
    </row>
    <row r="995" spans="1:8" x14ac:dyDescent="0.25">
      <c r="A995" s="66" t="s">
        <v>166</v>
      </c>
      <c r="B995" s="81">
        <v>3.5</v>
      </c>
      <c r="C995" s="113">
        <v>38325</v>
      </c>
      <c r="D995" s="67" t="s">
        <v>121</v>
      </c>
      <c r="E995" s="43" t="s">
        <v>194</v>
      </c>
      <c r="F995" s="43" t="s">
        <v>134</v>
      </c>
      <c r="G995" s="87" t="s">
        <v>135</v>
      </c>
      <c r="H995" s="92">
        <v>42516</v>
      </c>
    </row>
    <row r="996" spans="1:8" x14ac:dyDescent="0.25">
      <c r="A996" s="121" t="s">
        <v>2514</v>
      </c>
      <c r="B996" s="86">
        <v>6</v>
      </c>
      <c r="C996" s="105">
        <v>7322692</v>
      </c>
      <c r="D996" s="48">
        <v>45015</v>
      </c>
      <c r="E996" s="39" t="s">
        <v>193</v>
      </c>
      <c r="F996" s="39" t="s">
        <v>38</v>
      </c>
      <c r="G996" s="45"/>
      <c r="H996" s="56">
        <v>45415</v>
      </c>
    </row>
    <row r="997" spans="1:8" x14ac:dyDescent="0.25">
      <c r="A997" s="121" t="s">
        <v>1103</v>
      </c>
      <c r="B997" s="86">
        <v>15</v>
      </c>
      <c r="C997" s="105">
        <v>7267657</v>
      </c>
      <c r="D997" s="48">
        <v>44284</v>
      </c>
      <c r="E997" s="39" t="s">
        <v>193</v>
      </c>
      <c r="F997" s="39" t="s">
        <v>38</v>
      </c>
      <c r="G997" s="45"/>
      <c r="H997" s="56">
        <v>44683</v>
      </c>
    </row>
    <row r="998" spans="1:8" x14ac:dyDescent="0.25">
      <c r="A998" s="121" t="s">
        <v>524</v>
      </c>
      <c r="B998" s="86">
        <v>15</v>
      </c>
      <c r="C998" s="105">
        <v>7233437</v>
      </c>
      <c r="D998" s="48">
        <v>43790</v>
      </c>
      <c r="E998" s="39" t="s">
        <v>193</v>
      </c>
      <c r="F998" s="39" t="s">
        <v>38</v>
      </c>
      <c r="G998" s="45"/>
      <c r="H998" s="56">
        <v>44341</v>
      </c>
    </row>
    <row r="999" spans="1:8" x14ac:dyDescent="0.25">
      <c r="A999" s="121" t="s">
        <v>2416</v>
      </c>
      <c r="B999" s="86">
        <v>6</v>
      </c>
      <c r="C999" s="105">
        <v>7320125</v>
      </c>
      <c r="D999" s="48">
        <v>44985</v>
      </c>
      <c r="E999" s="39" t="s">
        <v>193</v>
      </c>
      <c r="F999" s="39" t="s">
        <v>38</v>
      </c>
      <c r="G999" s="45"/>
      <c r="H999" s="56">
        <v>45371</v>
      </c>
    </row>
    <row r="1000" spans="1:8" x14ac:dyDescent="0.25">
      <c r="A1000" s="121" t="s">
        <v>2061</v>
      </c>
      <c r="B1000" s="86">
        <v>6</v>
      </c>
      <c r="C1000" s="105">
        <v>7301711</v>
      </c>
      <c r="D1000" s="48">
        <v>44741</v>
      </c>
      <c r="E1000" s="39" t="s">
        <v>193</v>
      </c>
      <c r="F1000" s="39" t="s">
        <v>38</v>
      </c>
      <c r="G1000" s="45"/>
      <c r="H1000" s="56">
        <v>45356</v>
      </c>
    </row>
    <row r="1001" spans="1:8" x14ac:dyDescent="0.25">
      <c r="A1001" s="121" t="s">
        <v>2061</v>
      </c>
      <c r="B1001" s="86">
        <v>6</v>
      </c>
      <c r="C1001" s="105">
        <v>7303881</v>
      </c>
      <c r="D1001" s="48">
        <v>44770</v>
      </c>
      <c r="E1001" s="39" t="s">
        <v>193</v>
      </c>
      <c r="F1001" s="39" t="s">
        <v>38</v>
      </c>
      <c r="G1001" s="45"/>
      <c r="H1001" s="56">
        <v>45357</v>
      </c>
    </row>
    <row r="1002" spans="1:8" x14ac:dyDescent="0.25">
      <c r="A1002" s="18" t="s">
        <v>2358</v>
      </c>
      <c r="B1002" s="10">
        <v>6</v>
      </c>
      <c r="C1002" s="42">
        <v>7315993</v>
      </c>
      <c r="D1002" s="36">
        <v>44925</v>
      </c>
      <c r="E1002" s="39" t="s">
        <v>193</v>
      </c>
      <c r="F1002" s="39" t="s">
        <v>38</v>
      </c>
      <c r="H1002" s="40">
        <v>45363</v>
      </c>
    </row>
    <row r="1003" spans="1:8" x14ac:dyDescent="0.25">
      <c r="A1003" s="18" t="s">
        <v>2358</v>
      </c>
      <c r="B1003" s="10">
        <v>6</v>
      </c>
      <c r="C1003" s="42">
        <v>7318287</v>
      </c>
      <c r="D1003" s="36">
        <v>44957</v>
      </c>
      <c r="E1003" s="39" t="s">
        <v>193</v>
      </c>
      <c r="F1003" s="39" t="s">
        <v>38</v>
      </c>
      <c r="H1003" s="40">
        <v>45363</v>
      </c>
    </row>
    <row r="1004" spans="1:8" x14ac:dyDescent="0.25">
      <c r="A1004" s="121" t="s">
        <v>1145</v>
      </c>
      <c r="B1004" s="86">
        <v>60</v>
      </c>
      <c r="C1004" s="105">
        <v>7269859</v>
      </c>
      <c r="D1004" s="48">
        <v>44314</v>
      </c>
      <c r="E1004" s="39" t="s">
        <v>193</v>
      </c>
      <c r="F1004" s="39" t="s">
        <v>38</v>
      </c>
      <c r="G1004" s="45"/>
      <c r="H1004" s="56">
        <v>44685</v>
      </c>
    </row>
    <row r="1005" spans="1:8" x14ac:dyDescent="0.25">
      <c r="A1005" s="121" t="s">
        <v>2479</v>
      </c>
      <c r="B1005" s="86">
        <v>6</v>
      </c>
      <c r="C1005" s="105">
        <v>7322498</v>
      </c>
      <c r="D1005" s="48">
        <v>45015</v>
      </c>
      <c r="E1005" s="39" t="s">
        <v>193</v>
      </c>
      <c r="F1005" s="39" t="s">
        <v>38</v>
      </c>
      <c r="G1005" s="45"/>
      <c r="H1005" s="56">
        <v>45415</v>
      </c>
    </row>
    <row r="1006" spans="1:8" x14ac:dyDescent="0.25">
      <c r="A1006" s="18" t="s">
        <v>2220</v>
      </c>
      <c r="B1006" s="10">
        <v>15</v>
      </c>
      <c r="C1006" s="42">
        <v>7310705</v>
      </c>
      <c r="D1006" s="36">
        <v>44865</v>
      </c>
      <c r="E1006" s="39" t="s">
        <v>193</v>
      </c>
      <c r="F1006" s="39" t="s">
        <v>38</v>
      </c>
      <c r="H1006" s="56">
        <v>45363</v>
      </c>
    </row>
    <row r="1007" spans="1:8" x14ac:dyDescent="0.25">
      <c r="A1007" s="18" t="s">
        <v>2220</v>
      </c>
      <c r="B1007" s="10">
        <v>15</v>
      </c>
      <c r="C1007" s="42">
        <v>7313500</v>
      </c>
      <c r="D1007" s="36">
        <v>44895</v>
      </c>
      <c r="E1007" s="39" t="s">
        <v>193</v>
      </c>
      <c r="F1007" s="39" t="s">
        <v>38</v>
      </c>
      <c r="H1007" s="56">
        <v>45363</v>
      </c>
    </row>
    <row r="1008" spans="1:8" x14ac:dyDescent="0.25">
      <c r="A1008" s="121" t="s">
        <v>1907</v>
      </c>
      <c r="B1008" s="86">
        <v>6</v>
      </c>
      <c r="C1008" s="105">
        <v>7298956</v>
      </c>
      <c r="D1008" s="48">
        <v>45071</v>
      </c>
      <c r="E1008" s="39" t="s">
        <v>193</v>
      </c>
      <c r="F1008" s="39" t="s">
        <v>38</v>
      </c>
      <c r="G1008" s="45"/>
      <c r="H1008" s="56">
        <v>45279</v>
      </c>
    </row>
    <row r="1009" spans="1:8" x14ac:dyDescent="0.25">
      <c r="A1009" s="121" t="s">
        <v>1911</v>
      </c>
      <c r="B1009" s="86">
        <v>6</v>
      </c>
      <c r="C1009" s="105">
        <v>7298986</v>
      </c>
      <c r="D1009" s="48">
        <v>45071</v>
      </c>
      <c r="E1009" s="39" t="s">
        <v>193</v>
      </c>
      <c r="F1009" s="39" t="s">
        <v>38</v>
      </c>
      <c r="G1009" s="45"/>
      <c r="H1009" s="56">
        <v>45279</v>
      </c>
    </row>
    <row r="1010" spans="1:8" x14ac:dyDescent="0.25">
      <c r="A1010" s="121" t="s">
        <v>1332</v>
      </c>
      <c r="B1010" s="86">
        <v>6.6</v>
      </c>
      <c r="C1010" s="105">
        <v>32295</v>
      </c>
      <c r="D1010" s="48">
        <v>44852</v>
      </c>
      <c r="E1010" s="39" t="s">
        <v>100</v>
      </c>
      <c r="F1010" s="39" t="s">
        <v>1333</v>
      </c>
      <c r="G1010" s="45" t="s">
        <v>1334</v>
      </c>
      <c r="H1010" s="56">
        <v>44910</v>
      </c>
    </row>
    <row r="1011" spans="1:8" x14ac:dyDescent="0.25">
      <c r="A1011" s="121" t="s">
        <v>909</v>
      </c>
      <c r="B1011" s="86">
        <v>12.12</v>
      </c>
      <c r="C1011" s="105">
        <v>120525</v>
      </c>
      <c r="D1011" s="48">
        <v>44602</v>
      </c>
      <c r="E1011" s="39" t="s">
        <v>0</v>
      </c>
      <c r="F1011" s="39" t="s">
        <v>205</v>
      </c>
      <c r="G1011" s="45" t="s">
        <v>951</v>
      </c>
      <c r="H1011" s="56">
        <v>44606</v>
      </c>
    </row>
    <row r="1012" spans="1:8" x14ac:dyDescent="0.25">
      <c r="A1012" s="121" t="s">
        <v>909</v>
      </c>
      <c r="B1012" s="86">
        <v>8.94</v>
      </c>
      <c r="C1012" s="105">
        <v>123764</v>
      </c>
      <c r="D1012" s="48">
        <v>44973</v>
      </c>
      <c r="E1012" s="39" t="s">
        <v>0</v>
      </c>
      <c r="F1012" s="39" t="s">
        <v>205</v>
      </c>
      <c r="G1012" s="45" t="s">
        <v>1438</v>
      </c>
      <c r="H1012" s="56">
        <v>44973</v>
      </c>
    </row>
    <row r="1013" spans="1:8" x14ac:dyDescent="0.25">
      <c r="A1013" s="121" t="s">
        <v>2136</v>
      </c>
      <c r="B1013" s="86">
        <v>6</v>
      </c>
      <c r="C1013" s="105">
        <v>7306510</v>
      </c>
      <c r="D1013" s="48">
        <v>44804</v>
      </c>
      <c r="E1013" s="39" t="s">
        <v>193</v>
      </c>
      <c r="F1013" s="39" t="s">
        <v>38</v>
      </c>
      <c r="G1013" s="45"/>
      <c r="H1013" s="56">
        <v>45358</v>
      </c>
    </row>
    <row r="1014" spans="1:8" x14ac:dyDescent="0.25">
      <c r="A1014" s="121" t="s">
        <v>1756</v>
      </c>
      <c r="B1014" s="86">
        <v>6</v>
      </c>
      <c r="C1014" s="105">
        <v>7291956</v>
      </c>
      <c r="D1014" s="48">
        <v>44616</v>
      </c>
      <c r="E1014" s="39" t="s">
        <v>193</v>
      </c>
      <c r="F1014" s="39" t="s">
        <v>38</v>
      </c>
      <c r="G1014" s="45"/>
      <c r="H1014" s="56">
        <v>45002</v>
      </c>
    </row>
    <row r="1015" spans="1:8" x14ac:dyDescent="0.25">
      <c r="A1015" s="121" t="s">
        <v>2170</v>
      </c>
      <c r="B1015" s="86">
        <v>6</v>
      </c>
      <c r="C1015" s="105">
        <v>7308665</v>
      </c>
      <c r="D1015" s="48">
        <v>44834</v>
      </c>
      <c r="E1015" s="39" t="s">
        <v>193</v>
      </c>
      <c r="F1015" s="39" t="s">
        <v>38</v>
      </c>
      <c r="G1015" s="45"/>
      <c r="H1015" s="56">
        <v>45359</v>
      </c>
    </row>
    <row r="1016" spans="1:8" x14ac:dyDescent="0.25">
      <c r="A1016" s="121" t="s">
        <v>2126</v>
      </c>
      <c r="B1016" s="86">
        <v>6</v>
      </c>
      <c r="C1016" s="105">
        <v>7306468</v>
      </c>
      <c r="D1016" s="48">
        <v>44804</v>
      </c>
      <c r="E1016" s="39" t="s">
        <v>193</v>
      </c>
      <c r="F1016" s="39" t="s">
        <v>38</v>
      </c>
      <c r="G1016" s="45"/>
      <c r="H1016" s="56">
        <v>45358</v>
      </c>
    </row>
    <row r="1017" spans="1:8" x14ac:dyDescent="0.25">
      <c r="A1017" s="121" t="s">
        <v>1322</v>
      </c>
      <c r="B1017" s="86">
        <v>6</v>
      </c>
      <c r="C1017" s="105">
        <v>7276686</v>
      </c>
      <c r="D1017" s="48">
        <v>44406</v>
      </c>
      <c r="E1017" s="39" t="s">
        <v>193</v>
      </c>
      <c r="F1017" s="39" t="s">
        <v>38</v>
      </c>
      <c r="G1017" s="45"/>
      <c r="H1017" s="56">
        <v>44907</v>
      </c>
    </row>
    <row r="1018" spans="1:8" x14ac:dyDescent="0.25">
      <c r="A1018" s="121" t="s">
        <v>1322</v>
      </c>
      <c r="B1018" s="86">
        <v>6</v>
      </c>
      <c r="C1018" s="105">
        <v>7280895</v>
      </c>
      <c r="D1018" s="48">
        <v>44466</v>
      </c>
      <c r="E1018" s="39" t="s">
        <v>193</v>
      </c>
      <c r="F1018" s="39" t="s">
        <v>38</v>
      </c>
      <c r="G1018" s="45"/>
      <c r="H1018" s="56">
        <v>44998</v>
      </c>
    </row>
    <row r="1019" spans="1:8" x14ac:dyDescent="0.25">
      <c r="A1019" s="121" t="s">
        <v>1087</v>
      </c>
      <c r="B1019" s="86">
        <v>6</v>
      </c>
      <c r="C1019" s="105">
        <v>7265568</v>
      </c>
      <c r="D1019" s="48">
        <v>44251</v>
      </c>
      <c r="E1019" s="39" t="s">
        <v>193</v>
      </c>
      <c r="F1019" s="39" t="s">
        <v>38</v>
      </c>
      <c r="G1019" s="45"/>
      <c r="H1019" s="56">
        <v>44677</v>
      </c>
    </row>
    <row r="1020" spans="1:8" x14ac:dyDescent="0.25">
      <c r="A1020" s="121" t="s">
        <v>583</v>
      </c>
      <c r="B1020" s="86">
        <v>30</v>
      </c>
      <c r="C1020" s="105">
        <v>7240067</v>
      </c>
      <c r="D1020" s="48">
        <v>43886</v>
      </c>
      <c r="E1020" s="39" t="s">
        <v>193</v>
      </c>
      <c r="F1020" s="39" t="s">
        <v>38</v>
      </c>
      <c r="G1020" s="45"/>
      <c r="H1020" s="56">
        <v>44397</v>
      </c>
    </row>
    <row r="1021" spans="1:8" x14ac:dyDescent="0.25">
      <c r="A1021" s="121" t="s">
        <v>2151</v>
      </c>
      <c r="B1021" s="86">
        <v>46.44</v>
      </c>
      <c r="C1021" s="105">
        <v>7307513</v>
      </c>
      <c r="D1021" s="48">
        <v>44823</v>
      </c>
      <c r="E1021" s="39" t="s">
        <v>193</v>
      </c>
      <c r="F1021" s="39" t="s">
        <v>38</v>
      </c>
      <c r="G1021" s="45"/>
      <c r="H1021" s="56">
        <v>45359</v>
      </c>
    </row>
    <row r="1022" spans="1:8" x14ac:dyDescent="0.25">
      <c r="A1022" s="121" t="s">
        <v>2094</v>
      </c>
      <c r="B1022" s="86">
        <v>6</v>
      </c>
      <c r="C1022" s="105">
        <v>7301644</v>
      </c>
      <c r="D1022" s="48">
        <v>44741</v>
      </c>
      <c r="E1022" s="39" t="s">
        <v>193</v>
      </c>
      <c r="F1022" s="39" t="s">
        <v>38</v>
      </c>
      <c r="G1022" s="45"/>
      <c r="H1022" s="56">
        <v>45356</v>
      </c>
    </row>
    <row r="1023" spans="1:8" x14ac:dyDescent="0.25">
      <c r="A1023" s="66" t="s">
        <v>176</v>
      </c>
      <c r="B1023" s="83">
        <v>33.35</v>
      </c>
      <c r="C1023" s="113">
        <v>38899</v>
      </c>
      <c r="D1023" s="67" t="s">
        <v>121</v>
      </c>
      <c r="E1023" s="43" t="s">
        <v>194</v>
      </c>
      <c r="F1023" s="43" t="s">
        <v>154</v>
      </c>
      <c r="G1023" s="87" t="s">
        <v>155</v>
      </c>
      <c r="H1023" s="92">
        <v>42516</v>
      </c>
    </row>
    <row r="1024" spans="1:8" x14ac:dyDescent="0.25">
      <c r="A1024" s="121" t="s">
        <v>1575</v>
      </c>
      <c r="B1024" s="86">
        <v>15</v>
      </c>
      <c r="C1024" s="105">
        <v>7280694</v>
      </c>
      <c r="D1024" s="48">
        <v>44466</v>
      </c>
      <c r="E1024" s="39" t="s">
        <v>193</v>
      </c>
      <c r="F1024" s="39" t="s">
        <v>38</v>
      </c>
      <c r="G1024" s="45"/>
      <c r="H1024" s="56">
        <v>44998</v>
      </c>
    </row>
    <row r="1025" spans="1:8" x14ac:dyDescent="0.25">
      <c r="A1025" s="121" t="s">
        <v>1551</v>
      </c>
      <c r="B1025" s="86">
        <v>6</v>
      </c>
      <c r="C1025" s="105">
        <v>7278920</v>
      </c>
      <c r="D1025" s="48">
        <v>44435</v>
      </c>
      <c r="E1025" s="39" t="s">
        <v>193</v>
      </c>
      <c r="F1025" s="39" t="s">
        <v>38</v>
      </c>
      <c r="G1025" s="45"/>
      <c r="H1025" s="56">
        <v>44998</v>
      </c>
    </row>
    <row r="1026" spans="1:8" x14ac:dyDescent="0.25">
      <c r="A1026" s="121" t="s">
        <v>575</v>
      </c>
      <c r="B1026" s="86">
        <v>6</v>
      </c>
      <c r="C1026" s="105">
        <v>7238224</v>
      </c>
      <c r="D1026" s="48">
        <v>43859</v>
      </c>
      <c r="E1026" s="39" t="s">
        <v>193</v>
      </c>
      <c r="F1026" s="39" t="s">
        <v>38</v>
      </c>
      <c r="G1026" s="45"/>
      <c r="H1026" s="56">
        <v>44392</v>
      </c>
    </row>
    <row r="1027" spans="1:8" x14ac:dyDescent="0.25">
      <c r="A1027" s="121" t="s">
        <v>1783</v>
      </c>
      <c r="B1027" s="86">
        <v>15</v>
      </c>
      <c r="C1027" s="105">
        <v>7294168</v>
      </c>
      <c r="D1027" s="48">
        <v>44649</v>
      </c>
      <c r="E1027" s="39" t="s">
        <v>193</v>
      </c>
      <c r="F1027" s="39" t="s">
        <v>38</v>
      </c>
      <c r="G1027" s="45"/>
      <c r="H1027" s="56">
        <v>45002</v>
      </c>
    </row>
    <row r="1028" spans="1:8" x14ac:dyDescent="0.25">
      <c r="A1028" s="121" t="s">
        <v>1895</v>
      </c>
      <c r="B1028" s="86">
        <v>6</v>
      </c>
      <c r="C1028" s="105">
        <v>7298891</v>
      </c>
      <c r="D1028" s="48">
        <v>45071</v>
      </c>
      <c r="E1028" s="39" t="s">
        <v>193</v>
      </c>
      <c r="F1028" s="39" t="s">
        <v>38</v>
      </c>
      <c r="G1028" s="45"/>
      <c r="H1028" s="56">
        <v>45279</v>
      </c>
    </row>
    <row r="1029" spans="1:8" x14ac:dyDescent="0.25">
      <c r="A1029" s="121" t="s">
        <v>2506</v>
      </c>
      <c r="B1029" s="86">
        <v>6</v>
      </c>
      <c r="C1029" s="105">
        <v>7322620</v>
      </c>
      <c r="D1029" s="48">
        <v>45015</v>
      </c>
      <c r="E1029" s="39" t="s">
        <v>193</v>
      </c>
      <c r="F1029" s="39" t="s">
        <v>38</v>
      </c>
      <c r="G1029" s="45"/>
      <c r="H1029" s="56">
        <v>45415</v>
      </c>
    </row>
    <row r="1030" spans="1:8" x14ac:dyDescent="0.25">
      <c r="A1030" s="121" t="s">
        <v>1331</v>
      </c>
      <c r="B1030" s="86">
        <v>6</v>
      </c>
      <c r="C1030" s="105">
        <v>7276743</v>
      </c>
      <c r="D1030" s="48">
        <v>44406</v>
      </c>
      <c r="E1030" s="39" t="s">
        <v>193</v>
      </c>
      <c r="F1030" s="39" t="s">
        <v>38</v>
      </c>
      <c r="G1030" s="45"/>
      <c r="H1030" s="56">
        <v>44907</v>
      </c>
    </row>
    <row r="1031" spans="1:8" x14ac:dyDescent="0.25">
      <c r="A1031" s="121" t="s">
        <v>453</v>
      </c>
      <c r="B1031" s="86">
        <v>60</v>
      </c>
      <c r="C1031" s="105">
        <v>7236053</v>
      </c>
      <c r="D1031" s="48">
        <v>43822</v>
      </c>
      <c r="E1031" s="39" t="s">
        <v>193</v>
      </c>
      <c r="F1031" s="39" t="s">
        <v>38</v>
      </c>
      <c r="G1031" s="45"/>
      <c r="H1031" s="56">
        <v>44341</v>
      </c>
    </row>
    <row r="1032" spans="1:8" x14ac:dyDescent="0.25">
      <c r="A1032" s="121" t="s">
        <v>1548</v>
      </c>
      <c r="B1032" s="86">
        <v>6</v>
      </c>
      <c r="C1032" s="105">
        <v>7278914</v>
      </c>
      <c r="D1032" s="48">
        <v>44435</v>
      </c>
      <c r="E1032" s="39" t="s">
        <v>193</v>
      </c>
      <c r="F1032" s="39" t="s">
        <v>38</v>
      </c>
      <c r="G1032" s="45"/>
      <c r="H1032" s="56">
        <v>44998</v>
      </c>
    </row>
    <row r="1033" spans="1:8" x14ac:dyDescent="0.25">
      <c r="A1033" s="121" t="s">
        <v>204</v>
      </c>
      <c r="B1033" s="86">
        <v>6</v>
      </c>
      <c r="C1033" s="105">
        <v>7237979</v>
      </c>
      <c r="D1033" s="48">
        <v>43859</v>
      </c>
      <c r="E1033" s="39" t="s">
        <v>193</v>
      </c>
      <c r="F1033" s="39" t="s">
        <v>38</v>
      </c>
      <c r="G1033" s="45"/>
      <c r="H1033" s="56">
        <v>44392</v>
      </c>
    </row>
    <row r="1034" spans="1:8" x14ac:dyDescent="0.25">
      <c r="A1034" s="18" t="s">
        <v>2289</v>
      </c>
      <c r="B1034" s="10">
        <v>15</v>
      </c>
      <c r="C1034" s="42">
        <v>7313561</v>
      </c>
      <c r="D1034" s="36">
        <v>44895</v>
      </c>
      <c r="E1034" s="39" t="s">
        <v>193</v>
      </c>
      <c r="F1034" s="39" t="s">
        <v>38</v>
      </c>
      <c r="H1034" s="40">
        <v>45363</v>
      </c>
    </row>
    <row r="1035" spans="1:8" x14ac:dyDescent="0.25">
      <c r="A1035" s="121" t="s">
        <v>623</v>
      </c>
      <c r="B1035" s="86">
        <v>6</v>
      </c>
      <c r="C1035" s="105">
        <v>7242702</v>
      </c>
      <c r="D1035" s="48">
        <v>43920</v>
      </c>
      <c r="E1035" s="39" t="s">
        <v>193</v>
      </c>
      <c r="F1035" s="39" t="s">
        <v>38</v>
      </c>
      <c r="G1035" s="45"/>
      <c r="H1035" s="56">
        <v>44397</v>
      </c>
    </row>
    <row r="1036" spans="1:8" x14ac:dyDescent="0.25">
      <c r="A1036" s="18" t="s">
        <v>2377</v>
      </c>
      <c r="B1036" s="10">
        <v>57.51</v>
      </c>
      <c r="C1036" s="42">
        <v>7317868</v>
      </c>
      <c r="D1036" s="36">
        <v>44957</v>
      </c>
      <c r="E1036" s="39" t="s">
        <v>193</v>
      </c>
      <c r="F1036" s="39" t="s">
        <v>38</v>
      </c>
      <c r="H1036" s="40">
        <v>45363</v>
      </c>
    </row>
    <row r="1037" spans="1:8" x14ac:dyDescent="0.25">
      <c r="A1037" s="121" t="s">
        <v>1395</v>
      </c>
      <c r="B1037" s="86">
        <v>6.9</v>
      </c>
      <c r="C1037" s="105">
        <v>125111</v>
      </c>
      <c r="D1037" s="48">
        <v>44973</v>
      </c>
      <c r="E1037" s="39" t="s">
        <v>0</v>
      </c>
      <c r="F1037" s="39" t="s">
        <v>205</v>
      </c>
      <c r="G1037" s="45" t="s">
        <v>1479</v>
      </c>
      <c r="H1037" s="56">
        <v>44973</v>
      </c>
    </row>
    <row r="1038" spans="1:8" x14ac:dyDescent="0.25">
      <c r="A1038" s="121" t="s">
        <v>1395</v>
      </c>
      <c r="B1038" s="86">
        <v>55.5</v>
      </c>
      <c r="C1038" s="105">
        <v>125288</v>
      </c>
      <c r="D1038" s="48">
        <v>44973</v>
      </c>
      <c r="E1038" s="39" t="s">
        <v>0</v>
      </c>
      <c r="F1038" s="39" t="s">
        <v>205</v>
      </c>
      <c r="G1038" s="45" t="s">
        <v>1481</v>
      </c>
      <c r="H1038" s="56">
        <v>44973</v>
      </c>
    </row>
    <row r="1039" spans="1:8" x14ac:dyDescent="0.25">
      <c r="A1039" s="121" t="s">
        <v>1395</v>
      </c>
      <c r="B1039" s="86">
        <v>245.5</v>
      </c>
      <c r="C1039" s="105">
        <v>125865</v>
      </c>
      <c r="D1039" s="48">
        <v>44973</v>
      </c>
      <c r="E1039" s="39" t="s">
        <v>0</v>
      </c>
      <c r="F1039" s="39" t="s">
        <v>205</v>
      </c>
      <c r="G1039" s="45" t="s">
        <v>1484</v>
      </c>
      <c r="H1039" s="56">
        <v>44973</v>
      </c>
    </row>
    <row r="1040" spans="1:8" x14ac:dyDescent="0.25">
      <c r="A1040" s="121" t="s">
        <v>694</v>
      </c>
      <c r="B1040" s="86">
        <v>15</v>
      </c>
      <c r="C1040" s="105">
        <v>7248765</v>
      </c>
      <c r="D1040" s="48">
        <v>44007</v>
      </c>
      <c r="E1040" s="39" t="s">
        <v>193</v>
      </c>
      <c r="F1040" s="39" t="s">
        <v>38</v>
      </c>
      <c r="G1040" s="45"/>
      <c r="H1040" s="56">
        <v>44400</v>
      </c>
    </row>
    <row r="1041" spans="1:8" x14ac:dyDescent="0.25">
      <c r="A1041" s="121" t="s">
        <v>2051</v>
      </c>
      <c r="B1041" s="86">
        <v>6</v>
      </c>
      <c r="C1041" s="105">
        <v>7303842</v>
      </c>
      <c r="D1041" s="48">
        <v>44770</v>
      </c>
      <c r="E1041" s="39" t="s">
        <v>193</v>
      </c>
      <c r="F1041" s="39" t="s">
        <v>38</v>
      </c>
      <c r="G1041" s="45"/>
      <c r="H1041" s="56">
        <v>45357</v>
      </c>
    </row>
    <row r="1042" spans="1:8" x14ac:dyDescent="0.25">
      <c r="A1042" s="121" t="s">
        <v>1570</v>
      </c>
      <c r="B1042" s="86">
        <v>15</v>
      </c>
      <c r="C1042" s="105">
        <v>7280662</v>
      </c>
      <c r="D1042" s="48">
        <v>44466</v>
      </c>
      <c r="E1042" s="39" t="s">
        <v>193</v>
      </c>
      <c r="F1042" s="39" t="s">
        <v>38</v>
      </c>
      <c r="G1042" s="45"/>
      <c r="H1042" s="56">
        <v>44998</v>
      </c>
    </row>
    <row r="1043" spans="1:8" x14ac:dyDescent="0.25">
      <c r="A1043" s="121" t="s">
        <v>2165</v>
      </c>
      <c r="B1043" s="86">
        <v>6</v>
      </c>
      <c r="C1043" s="105">
        <v>7308650</v>
      </c>
      <c r="D1043" s="48">
        <v>44834</v>
      </c>
      <c r="E1043" s="39" t="s">
        <v>193</v>
      </c>
      <c r="F1043" s="39" t="s">
        <v>38</v>
      </c>
      <c r="G1043" s="45"/>
      <c r="H1043" s="56">
        <v>45359</v>
      </c>
    </row>
    <row r="1044" spans="1:8" x14ac:dyDescent="0.25">
      <c r="A1044" s="121" t="s">
        <v>634</v>
      </c>
      <c r="B1044" s="86">
        <v>15</v>
      </c>
      <c r="C1044" s="105">
        <v>7242846</v>
      </c>
      <c r="D1044" s="48">
        <v>43920</v>
      </c>
      <c r="E1044" s="39" t="s">
        <v>193</v>
      </c>
      <c r="F1044" s="39" t="s">
        <v>38</v>
      </c>
      <c r="G1044" s="45"/>
      <c r="H1044" s="56">
        <v>44397</v>
      </c>
    </row>
    <row r="1045" spans="1:8" x14ac:dyDescent="0.25">
      <c r="A1045" s="121" t="s">
        <v>407</v>
      </c>
      <c r="B1045" s="86">
        <v>35</v>
      </c>
      <c r="C1045" s="105">
        <v>118444</v>
      </c>
      <c r="D1045" s="48">
        <v>44245</v>
      </c>
      <c r="E1045" s="39" t="s">
        <v>0</v>
      </c>
      <c r="F1045" s="39" t="s">
        <v>205</v>
      </c>
      <c r="G1045" s="45" t="s">
        <v>408</v>
      </c>
      <c r="H1045" s="56">
        <v>44244</v>
      </c>
    </row>
    <row r="1046" spans="1:8" x14ac:dyDescent="0.25">
      <c r="A1046" s="121" t="s">
        <v>1865</v>
      </c>
      <c r="B1046" s="86">
        <v>6</v>
      </c>
      <c r="C1046" s="105">
        <v>7296579</v>
      </c>
      <c r="D1046" s="48">
        <v>45043</v>
      </c>
      <c r="E1046" s="39" t="s">
        <v>193</v>
      </c>
      <c r="F1046" s="39" t="s">
        <v>38</v>
      </c>
      <c r="G1046" s="45"/>
      <c r="H1046" s="56">
        <v>45279</v>
      </c>
    </row>
    <row r="1047" spans="1:8" x14ac:dyDescent="0.25">
      <c r="A1047" s="121" t="s">
        <v>1865</v>
      </c>
      <c r="B1047" s="86">
        <v>6</v>
      </c>
      <c r="C1047" s="105">
        <v>7298900</v>
      </c>
      <c r="D1047" s="48">
        <v>45071</v>
      </c>
      <c r="E1047" s="39" t="s">
        <v>193</v>
      </c>
      <c r="F1047" s="39" t="s">
        <v>38</v>
      </c>
      <c r="G1047" s="45"/>
      <c r="H1047" s="56">
        <v>45279</v>
      </c>
    </row>
    <row r="1048" spans="1:8" x14ac:dyDescent="0.25">
      <c r="A1048" s="121" t="s">
        <v>1628</v>
      </c>
      <c r="B1048" s="86">
        <v>6</v>
      </c>
      <c r="C1048" s="105">
        <v>7282849</v>
      </c>
      <c r="D1048" s="48">
        <v>44496</v>
      </c>
      <c r="E1048" s="39" t="s">
        <v>193</v>
      </c>
      <c r="F1048" s="39" t="s">
        <v>38</v>
      </c>
      <c r="G1048" s="45"/>
      <c r="H1048" s="56">
        <v>44998</v>
      </c>
    </row>
    <row r="1049" spans="1:8" x14ac:dyDescent="0.25">
      <c r="A1049" s="121" t="s">
        <v>1731</v>
      </c>
      <c r="B1049" s="86">
        <v>6</v>
      </c>
      <c r="C1049" s="105">
        <v>7290255</v>
      </c>
      <c r="D1049" s="48">
        <v>44588</v>
      </c>
      <c r="E1049" s="39" t="s">
        <v>193</v>
      </c>
      <c r="F1049" s="39" t="s">
        <v>38</v>
      </c>
      <c r="G1049" s="45"/>
      <c r="H1049" s="56">
        <v>45001</v>
      </c>
    </row>
    <row r="1050" spans="1:8" x14ac:dyDescent="0.25">
      <c r="A1050" s="121" t="s">
        <v>935</v>
      </c>
      <c r="B1050" s="86">
        <v>8.39</v>
      </c>
      <c r="C1050" s="105">
        <v>122583</v>
      </c>
      <c r="D1050" s="48">
        <v>44602</v>
      </c>
      <c r="E1050" s="39" t="s">
        <v>0</v>
      </c>
      <c r="F1050" s="39" t="s">
        <v>205</v>
      </c>
      <c r="G1050" s="45" t="s">
        <v>212</v>
      </c>
      <c r="H1050" s="56">
        <v>44606</v>
      </c>
    </row>
    <row r="1051" spans="1:8" x14ac:dyDescent="0.25">
      <c r="A1051" s="121" t="s">
        <v>873</v>
      </c>
      <c r="B1051" s="86">
        <v>6</v>
      </c>
      <c r="C1051" s="105">
        <v>7259787</v>
      </c>
      <c r="D1051" s="48">
        <v>44165</v>
      </c>
      <c r="E1051" s="39" t="s">
        <v>193</v>
      </c>
      <c r="F1051" s="39" t="s">
        <v>38</v>
      </c>
      <c r="G1051" s="45"/>
      <c r="H1051" s="56">
        <v>44580</v>
      </c>
    </row>
    <row r="1052" spans="1:8" x14ac:dyDescent="0.25">
      <c r="A1052" s="121" t="s">
        <v>1722</v>
      </c>
      <c r="B1052" s="86">
        <v>6</v>
      </c>
      <c r="C1052" s="105">
        <v>7290215</v>
      </c>
      <c r="D1052" s="48">
        <v>44588</v>
      </c>
      <c r="E1052" s="39" t="s">
        <v>193</v>
      </c>
      <c r="F1052" s="39" t="s">
        <v>38</v>
      </c>
      <c r="G1052" s="45"/>
      <c r="H1052" s="56">
        <v>45001</v>
      </c>
    </row>
    <row r="1053" spans="1:8" x14ac:dyDescent="0.25">
      <c r="A1053" s="121" t="s">
        <v>1293</v>
      </c>
      <c r="B1053" s="86">
        <v>15</v>
      </c>
      <c r="C1053" s="105">
        <v>7276504</v>
      </c>
      <c r="D1053" s="48">
        <v>44406</v>
      </c>
      <c r="E1053" s="39" t="s">
        <v>193</v>
      </c>
      <c r="F1053" s="39" t="s">
        <v>38</v>
      </c>
      <c r="G1053" s="45"/>
      <c r="H1053" s="56">
        <v>44907</v>
      </c>
    </row>
    <row r="1054" spans="1:8" x14ac:dyDescent="0.25">
      <c r="A1054" s="121" t="s">
        <v>836</v>
      </c>
      <c r="B1054" s="86">
        <v>15</v>
      </c>
      <c r="C1054" s="105">
        <v>7257496</v>
      </c>
      <c r="D1054" s="48">
        <v>44133</v>
      </c>
      <c r="E1054" s="39" t="s">
        <v>193</v>
      </c>
      <c r="F1054" s="39" t="s">
        <v>38</v>
      </c>
      <c r="G1054" s="45"/>
      <c r="H1054" s="56">
        <v>44510</v>
      </c>
    </row>
    <row r="1055" spans="1:8" x14ac:dyDescent="0.25">
      <c r="A1055" s="121" t="s">
        <v>471</v>
      </c>
      <c r="B1055" s="86">
        <v>6</v>
      </c>
      <c r="C1055" s="105">
        <v>7236211</v>
      </c>
      <c r="D1055" s="48">
        <v>43825</v>
      </c>
      <c r="E1055" s="39" t="s">
        <v>193</v>
      </c>
      <c r="F1055" s="39" t="s">
        <v>38</v>
      </c>
      <c r="G1055" s="45"/>
      <c r="H1055" s="56">
        <v>44341</v>
      </c>
    </row>
    <row r="1056" spans="1:8" x14ac:dyDescent="0.25">
      <c r="A1056" s="121" t="s">
        <v>1006</v>
      </c>
      <c r="B1056" s="86">
        <v>6</v>
      </c>
      <c r="C1056" s="105">
        <v>7261544</v>
      </c>
      <c r="D1056" s="48">
        <v>44187</v>
      </c>
      <c r="E1056" s="39" t="s">
        <v>193</v>
      </c>
      <c r="F1056" s="39" t="s">
        <v>38</v>
      </c>
      <c r="G1056" s="45"/>
      <c r="H1056" s="56">
        <v>44672</v>
      </c>
    </row>
    <row r="1057" spans="1:8" x14ac:dyDescent="0.25">
      <c r="A1057" s="121" t="s">
        <v>832</v>
      </c>
      <c r="B1057" s="86">
        <v>6</v>
      </c>
      <c r="C1057" s="105">
        <v>7257413</v>
      </c>
      <c r="D1057" s="48">
        <v>44133</v>
      </c>
      <c r="E1057" s="39" t="s">
        <v>193</v>
      </c>
      <c r="F1057" s="39" t="s">
        <v>38</v>
      </c>
      <c r="G1057" s="45"/>
      <c r="H1057" s="56">
        <v>44510</v>
      </c>
    </row>
    <row r="1058" spans="1:8" x14ac:dyDescent="0.25">
      <c r="A1058" s="121" t="s">
        <v>1814</v>
      </c>
      <c r="B1058" s="86">
        <v>6</v>
      </c>
      <c r="C1058" s="105">
        <v>7294459</v>
      </c>
      <c r="D1058" s="48">
        <v>44650</v>
      </c>
      <c r="E1058" s="39" t="s">
        <v>193</v>
      </c>
      <c r="F1058" s="39" t="s">
        <v>38</v>
      </c>
      <c r="G1058" s="45"/>
      <c r="H1058" s="56">
        <v>45002</v>
      </c>
    </row>
    <row r="1059" spans="1:8" x14ac:dyDescent="0.25">
      <c r="A1059" s="121" t="s">
        <v>1734</v>
      </c>
      <c r="B1059" s="86">
        <v>25</v>
      </c>
      <c r="C1059" s="105">
        <v>7290376</v>
      </c>
      <c r="D1059" s="48">
        <v>44599</v>
      </c>
      <c r="E1059" s="39" t="s">
        <v>193</v>
      </c>
      <c r="F1059" s="39" t="s">
        <v>38</v>
      </c>
      <c r="G1059" s="45"/>
      <c r="H1059" s="56">
        <v>45002</v>
      </c>
    </row>
    <row r="1060" spans="1:8" x14ac:dyDescent="0.25">
      <c r="A1060" s="121" t="s">
        <v>2037</v>
      </c>
      <c r="B1060" s="86">
        <v>6</v>
      </c>
      <c r="C1060" s="105">
        <v>7303777</v>
      </c>
      <c r="D1060" s="48">
        <v>44770</v>
      </c>
      <c r="E1060" s="39" t="s">
        <v>193</v>
      </c>
      <c r="F1060" s="39" t="s">
        <v>38</v>
      </c>
      <c r="G1060" s="45"/>
      <c r="H1060" s="56">
        <v>45357</v>
      </c>
    </row>
    <row r="1061" spans="1:8" x14ac:dyDescent="0.25">
      <c r="A1061" s="121" t="s">
        <v>1585</v>
      </c>
      <c r="B1061" s="86">
        <v>6</v>
      </c>
      <c r="C1061" s="105">
        <v>7280878</v>
      </c>
      <c r="D1061" s="48">
        <v>44466</v>
      </c>
      <c r="E1061" s="39" t="s">
        <v>193</v>
      </c>
      <c r="F1061" s="39" t="s">
        <v>38</v>
      </c>
      <c r="G1061" s="45"/>
      <c r="H1061" s="56">
        <v>44998</v>
      </c>
    </row>
    <row r="1062" spans="1:8" x14ac:dyDescent="0.25">
      <c r="A1062" s="121" t="s">
        <v>1847</v>
      </c>
      <c r="B1062" s="86">
        <v>60</v>
      </c>
      <c r="C1062" s="105">
        <v>7296459</v>
      </c>
      <c r="D1062" s="48">
        <v>45043</v>
      </c>
      <c r="E1062" s="39" t="s">
        <v>193</v>
      </c>
      <c r="F1062" s="39" t="s">
        <v>38</v>
      </c>
      <c r="G1062" s="45"/>
      <c r="H1062" s="56">
        <v>45279</v>
      </c>
    </row>
    <row r="1063" spans="1:8" x14ac:dyDescent="0.25">
      <c r="A1063" s="121" t="s">
        <v>1635</v>
      </c>
      <c r="B1063" s="86">
        <v>15</v>
      </c>
      <c r="C1063" s="105">
        <v>7282918</v>
      </c>
      <c r="D1063" s="48">
        <v>44496</v>
      </c>
      <c r="E1063" s="39" t="s">
        <v>193</v>
      </c>
      <c r="F1063" s="39" t="s">
        <v>38</v>
      </c>
      <c r="G1063" s="45"/>
      <c r="H1063" s="56">
        <v>44998</v>
      </c>
    </row>
    <row r="1064" spans="1:8" x14ac:dyDescent="0.25">
      <c r="A1064" s="121" t="s">
        <v>810</v>
      </c>
      <c r="B1064" s="86">
        <v>6</v>
      </c>
      <c r="C1064" s="105">
        <v>7257281</v>
      </c>
      <c r="D1064" s="48">
        <v>44133</v>
      </c>
      <c r="E1064" s="39" t="s">
        <v>193</v>
      </c>
      <c r="F1064" s="39" t="s">
        <v>38</v>
      </c>
      <c r="G1064" s="45"/>
      <c r="H1064" s="56">
        <v>44510</v>
      </c>
    </row>
    <row r="1065" spans="1:8" x14ac:dyDescent="0.25">
      <c r="A1065" s="121" t="s">
        <v>24</v>
      </c>
      <c r="B1065" s="86">
        <v>6</v>
      </c>
      <c r="C1065" s="105">
        <v>7259747</v>
      </c>
      <c r="D1065" s="48">
        <v>44165</v>
      </c>
      <c r="E1065" s="39" t="s">
        <v>193</v>
      </c>
      <c r="F1065" s="39" t="s">
        <v>38</v>
      </c>
      <c r="G1065" s="45"/>
      <c r="H1065" s="56">
        <v>44567</v>
      </c>
    </row>
    <row r="1066" spans="1:8" x14ac:dyDescent="0.25">
      <c r="A1066" s="121" t="s">
        <v>750</v>
      </c>
      <c r="B1066" s="86">
        <v>6</v>
      </c>
      <c r="C1066" s="105">
        <v>7253005</v>
      </c>
      <c r="D1066" s="48">
        <v>44074</v>
      </c>
      <c r="E1066" s="39" t="s">
        <v>193</v>
      </c>
      <c r="F1066" s="39" t="s">
        <v>38</v>
      </c>
      <c r="G1066" s="45"/>
      <c r="H1066" s="56">
        <v>44442</v>
      </c>
    </row>
    <row r="1067" spans="1:8" x14ac:dyDescent="0.25">
      <c r="A1067" s="121" t="s">
        <v>1408</v>
      </c>
      <c r="B1067" s="86">
        <v>74.5</v>
      </c>
      <c r="C1067" s="105">
        <v>126426</v>
      </c>
      <c r="D1067" s="48">
        <v>44973</v>
      </c>
      <c r="E1067" s="39" t="s">
        <v>0</v>
      </c>
      <c r="F1067" s="39" t="s">
        <v>205</v>
      </c>
      <c r="G1067" s="45" t="s">
        <v>1492</v>
      </c>
      <c r="H1067" s="56">
        <v>44973</v>
      </c>
    </row>
    <row r="1068" spans="1:8" x14ac:dyDescent="0.25">
      <c r="A1068" s="121" t="s">
        <v>1321</v>
      </c>
      <c r="B1068" s="86">
        <v>6</v>
      </c>
      <c r="C1068" s="105">
        <v>7276685</v>
      </c>
      <c r="D1068" s="48">
        <v>44406</v>
      </c>
      <c r="E1068" s="39" t="s">
        <v>193</v>
      </c>
      <c r="F1068" s="39" t="s">
        <v>38</v>
      </c>
      <c r="G1068" s="45"/>
      <c r="H1068" s="56">
        <v>44907</v>
      </c>
    </row>
    <row r="1069" spans="1:8" x14ac:dyDescent="0.25">
      <c r="A1069" s="121" t="s">
        <v>1789</v>
      </c>
      <c r="B1069" s="86">
        <v>60</v>
      </c>
      <c r="C1069" s="105">
        <v>7294285</v>
      </c>
      <c r="D1069" s="48">
        <v>44649</v>
      </c>
      <c r="E1069" s="39" t="s">
        <v>193</v>
      </c>
      <c r="F1069" s="39" t="s">
        <v>38</v>
      </c>
      <c r="G1069" s="45"/>
      <c r="H1069" s="56">
        <v>45002</v>
      </c>
    </row>
    <row r="1070" spans="1:8" x14ac:dyDescent="0.25">
      <c r="A1070" s="121" t="s">
        <v>2039</v>
      </c>
      <c r="B1070" s="86">
        <v>6</v>
      </c>
      <c r="C1070" s="105">
        <v>7301604</v>
      </c>
      <c r="D1070" s="48">
        <v>44741</v>
      </c>
      <c r="E1070" s="39" t="s">
        <v>193</v>
      </c>
      <c r="F1070" s="39" t="s">
        <v>38</v>
      </c>
      <c r="G1070" s="45"/>
      <c r="H1070" s="56">
        <v>45356</v>
      </c>
    </row>
    <row r="1071" spans="1:8" x14ac:dyDescent="0.25">
      <c r="A1071" s="121" t="s">
        <v>2039</v>
      </c>
      <c r="B1071" s="86">
        <v>6</v>
      </c>
      <c r="C1071" s="105">
        <v>7303780</v>
      </c>
      <c r="D1071" s="48">
        <v>44770</v>
      </c>
      <c r="E1071" s="39" t="s">
        <v>193</v>
      </c>
      <c r="F1071" s="39" t="s">
        <v>38</v>
      </c>
      <c r="G1071" s="45"/>
      <c r="H1071" s="56">
        <v>45357</v>
      </c>
    </row>
    <row r="1072" spans="1:8" x14ac:dyDescent="0.25">
      <c r="A1072" s="121" t="s">
        <v>2142</v>
      </c>
      <c r="B1072" s="86">
        <v>6</v>
      </c>
      <c r="C1072" s="105">
        <v>7306544</v>
      </c>
      <c r="D1072" s="48">
        <v>44804</v>
      </c>
      <c r="E1072" s="39" t="s">
        <v>193</v>
      </c>
      <c r="F1072" s="39" t="s">
        <v>38</v>
      </c>
      <c r="G1072" s="45"/>
      <c r="H1072" s="56">
        <v>45358</v>
      </c>
    </row>
    <row r="1073" spans="1:8" x14ac:dyDescent="0.25">
      <c r="A1073" s="121" t="s">
        <v>2142</v>
      </c>
      <c r="B1073" s="86">
        <v>6</v>
      </c>
      <c r="C1073" s="105">
        <v>7308751</v>
      </c>
      <c r="D1073" s="48">
        <v>44834</v>
      </c>
      <c r="E1073" s="39" t="s">
        <v>193</v>
      </c>
      <c r="F1073" s="39" t="s">
        <v>38</v>
      </c>
      <c r="G1073" s="45"/>
      <c r="H1073" s="56">
        <v>45359</v>
      </c>
    </row>
    <row r="1074" spans="1:8" x14ac:dyDescent="0.25">
      <c r="A1074" s="121" t="s">
        <v>1090</v>
      </c>
      <c r="B1074" s="86">
        <v>6</v>
      </c>
      <c r="C1074" s="105">
        <v>7265592</v>
      </c>
      <c r="D1074" s="48">
        <v>44251</v>
      </c>
      <c r="E1074" s="39" t="s">
        <v>193</v>
      </c>
      <c r="F1074" s="39" t="s">
        <v>38</v>
      </c>
      <c r="G1074" s="45"/>
      <c r="H1074" s="56">
        <v>44677</v>
      </c>
    </row>
    <row r="1075" spans="1:8" x14ac:dyDescent="0.25">
      <c r="A1075" s="121" t="s">
        <v>712</v>
      </c>
      <c r="B1075" s="86">
        <v>6</v>
      </c>
      <c r="C1075" s="105">
        <v>7250983</v>
      </c>
      <c r="D1075" s="48">
        <v>44042</v>
      </c>
      <c r="E1075" s="39" t="s">
        <v>193</v>
      </c>
      <c r="F1075" s="39" t="s">
        <v>38</v>
      </c>
      <c r="G1075" s="45"/>
      <c r="H1075" s="56">
        <v>44414</v>
      </c>
    </row>
    <row r="1076" spans="1:8" x14ac:dyDescent="0.25">
      <c r="A1076" s="121" t="s">
        <v>1854</v>
      </c>
      <c r="B1076" s="86">
        <v>6</v>
      </c>
      <c r="C1076" s="105">
        <v>7296529</v>
      </c>
      <c r="D1076" s="48">
        <v>45043</v>
      </c>
      <c r="E1076" s="39" t="s">
        <v>193</v>
      </c>
      <c r="F1076" s="39" t="s">
        <v>38</v>
      </c>
      <c r="G1076" s="45"/>
      <c r="H1076" s="56">
        <v>45279</v>
      </c>
    </row>
    <row r="1077" spans="1:8" x14ac:dyDescent="0.25">
      <c r="A1077" s="18" t="s">
        <v>2335</v>
      </c>
      <c r="B1077" s="10">
        <v>15</v>
      </c>
      <c r="C1077" s="42">
        <v>7315851</v>
      </c>
      <c r="D1077" s="36">
        <v>44924</v>
      </c>
      <c r="E1077" s="39" t="s">
        <v>193</v>
      </c>
      <c r="F1077" s="39" t="s">
        <v>38</v>
      </c>
      <c r="H1077" s="40">
        <v>45363</v>
      </c>
    </row>
    <row r="1078" spans="1:8" x14ac:dyDescent="0.25">
      <c r="A1078" s="121" t="s">
        <v>839</v>
      </c>
      <c r="B1078" s="86">
        <v>15</v>
      </c>
      <c r="C1078" s="105">
        <v>7257569</v>
      </c>
      <c r="D1078" s="48">
        <v>44133</v>
      </c>
      <c r="E1078" s="39" t="s">
        <v>193</v>
      </c>
      <c r="F1078" s="39" t="s">
        <v>38</v>
      </c>
      <c r="G1078" s="45"/>
      <c r="H1078" s="56">
        <v>44510</v>
      </c>
    </row>
    <row r="1079" spans="1:8" x14ac:dyDescent="0.25">
      <c r="A1079" s="18" t="s">
        <v>2372</v>
      </c>
      <c r="B1079" s="10">
        <v>6</v>
      </c>
      <c r="C1079" s="42">
        <v>7317850</v>
      </c>
      <c r="D1079" s="36">
        <v>44957</v>
      </c>
      <c r="E1079" s="39" t="s">
        <v>193</v>
      </c>
      <c r="F1079" s="39" t="s">
        <v>38</v>
      </c>
      <c r="H1079" s="40">
        <v>45363</v>
      </c>
    </row>
    <row r="1080" spans="1:8" x14ac:dyDescent="0.25">
      <c r="A1080" s="121" t="s">
        <v>1727</v>
      </c>
      <c r="B1080" s="86">
        <v>6</v>
      </c>
      <c r="C1080" s="105">
        <v>7290246</v>
      </c>
      <c r="D1080" s="48">
        <v>44588</v>
      </c>
      <c r="E1080" s="39" t="s">
        <v>193</v>
      </c>
      <c r="F1080" s="39" t="s">
        <v>38</v>
      </c>
      <c r="G1080" s="45"/>
      <c r="H1080" s="56">
        <v>45001</v>
      </c>
    </row>
    <row r="1081" spans="1:8" x14ac:dyDescent="0.25">
      <c r="A1081" s="121" t="s">
        <v>1727</v>
      </c>
      <c r="B1081" s="86">
        <v>6</v>
      </c>
      <c r="C1081" s="105">
        <v>7292008</v>
      </c>
      <c r="D1081" s="48">
        <v>44616</v>
      </c>
      <c r="E1081" s="39" t="s">
        <v>193</v>
      </c>
      <c r="F1081" s="39" t="s">
        <v>38</v>
      </c>
      <c r="G1081" s="45"/>
      <c r="H1081" s="56">
        <v>45002</v>
      </c>
    </row>
    <row r="1082" spans="1:8" x14ac:dyDescent="0.25">
      <c r="A1082" s="121" t="s">
        <v>1918</v>
      </c>
      <c r="B1082" s="86">
        <v>15</v>
      </c>
      <c r="C1082" s="105">
        <v>7299100</v>
      </c>
      <c r="D1082" s="48">
        <v>45071</v>
      </c>
      <c r="E1082" s="39" t="s">
        <v>193</v>
      </c>
      <c r="F1082" s="39" t="s">
        <v>38</v>
      </c>
      <c r="G1082" s="45"/>
      <c r="H1082" s="56">
        <v>45279</v>
      </c>
    </row>
    <row r="1083" spans="1:8" x14ac:dyDescent="0.25">
      <c r="A1083" s="121" t="s">
        <v>1617</v>
      </c>
      <c r="B1083" s="86">
        <v>6</v>
      </c>
      <c r="C1083" s="105">
        <v>7282808</v>
      </c>
      <c r="D1083" s="48">
        <v>44496</v>
      </c>
      <c r="E1083" s="39" t="s">
        <v>193</v>
      </c>
      <c r="F1083" s="39" t="s">
        <v>38</v>
      </c>
      <c r="G1083" s="45"/>
      <c r="H1083" s="56">
        <v>44998</v>
      </c>
    </row>
    <row r="1084" spans="1:8" x14ac:dyDescent="0.25">
      <c r="A1084" s="121" t="s">
        <v>1764</v>
      </c>
      <c r="B1084" s="86">
        <v>6</v>
      </c>
      <c r="C1084" s="105">
        <v>7291978</v>
      </c>
      <c r="D1084" s="48">
        <v>44616</v>
      </c>
      <c r="E1084" s="39" t="s">
        <v>193</v>
      </c>
      <c r="F1084" s="39" t="s">
        <v>38</v>
      </c>
      <c r="G1084" s="45"/>
      <c r="H1084" s="56">
        <v>45002</v>
      </c>
    </row>
    <row r="1085" spans="1:8" x14ac:dyDescent="0.25">
      <c r="A1085" s="121" t="s">
        <v>1764</v>
      </c>
      <c r="B1085" s="86">
        <v>6</v>
      </c>
      <c r="C1085" s="105">
        <v>7294463</v>
      </c>
      <c r="D1085" s="48">
        <v>44650</v>
      </c>
      <c r="E1085" s="39" t="s">
        <v>193</v>
      </c>
      <c r="F1085" s="39" t="s">
        <v>38</v>
      </c>
      <c r="G1085" s="45"/>
      <c r="H1085" s="56">
        <v>45002</v>
      </c>
    </row>
    <row r="1086" spans="1:8" x14ac:dyDescent="0.25">
      <c r="A1086" s="121" t="s">
        <v>1891</v>
      </c>
      <c r="B1086" s="86">
        <v>6</v>
      </c>
      <c r="C1086" s="105">
        <v>7298880</v>
      </c>
      <c r="D1086" s="48">
        <v>45071</v>
      </c>
      <c r="E1086" s="39" t="s">
        <v>193</v>
      </c>
      <c r="F1086" s="39" t="s">
        <v>38</v>
      </c>
      <c r="G1086" s="45"/>
      <c r="H1086" s="56">
        <v>45279</v>
      </c>
    </row>
    <row r="1087" spans="1:8" x14ac:dyDescent="0.25">
      <c r="A1087" s="121" t="s">
        <v>2054</v>
      </c>
      <c r="B1087" s="86">
        <v>6</v>
      </c>
      <c r="C1087" s="105">
        <v>7303852</v>
      </c>
      <c r="D1087" s="48">
        <v>44770</v>
      </c>
      <c r="E1087" s="39" t="s">
        <v>193</v>
      </c>
      <c r="F1087" s="39" t="s">
        <v>38</v>
      </c>
      <c r="G1087" s="45"/>
      <c r="H1087" s="56">
        <v>45357</v>
      </c>
    </row>
    <row r="1088" spans="1:8" x14ac:dyDescent="0.25">
      <c r="A1088" s="18" t="s">
        <v>2344</v>
      </c>
      <c r="B1088" s="10">
        <v>6</v>
      </c>
      <c r="C1088" s="42">
        <v>7315937</v>
      </c>
      <c r="D1088" s="36">
        <v>44925</v>
      </c>
      <c r="E1088" s="39" t="s">
        <v>193</v>
      </c>
      <c r="F1088" s="39" t="s">
        <v>38</v>
      </c>
      <c r="H1088" s="56">
        <v>45363</v>
      </c>
    </row>
    <row r="1089" spans="1:8" x14ac:dyDescent="0.25">
      <c r="A1089" s="121" t="s">
        <v>2163</v>
      </c>
      <c r="B1089" s="86">
        <v>6</v>
      </c>
      <c r="C1089" s="105">
        <v>7308646</v>
      </c>
      <c r="D1089" s="48">
        <v>44834</v>
      </c>
      <c r="E1089" s="39" t="s">
        <v>193</v>
      </c>
      <c r="F1089" s="39" t="s">
        <v>38</v>
      </c>
      <c r="G1089" s="45"/>
      <c r="H1089" s="56">
        <v>45359</v>
      </c>
    </row>
    <row r="1090" spans="1:8" x14ac:dyDescent="0.25">
      <c r="A1090" s="18" t="s">
        <v>2163</v>
      </c>
      <c r="B1090" s="10">
        <v>6</v>
      </c>
      <c r="C1090" s="42">
        <v>7310861</v>
      </c>
      <c r="D1090" s="36">
        <v>44865</v>
      </c>
      <c r="E1090" s="39" t="s">
        <v>193</v>
      </c>
      <c r="F1090" s="39" t="s">
        <v>38</v>
      </c>
      <c r="H1090" s="40">
        <v>45363</v>
      </c>
    </row>
    <row r="1091" spans="1:8" x14ac:dyDescent="0.25">
      <c r="A1091" s="18" t="s">
        <v>2163</v>
      </c>
      <c r="B1091" s="10">
        <v>6</v>
      </c>
      <c r="C1091" s="42">
        <v>7310862</v>
      </c>
      <c r="D1091" s="36">
        <v>44865</v>
      </c>
      <c r="E1091" s="39" t="s">
        <v>193</v>
      </c>
      <c r="F1091" s="39" t="s">
        <v>38</v>
      </c>
      <c r="H1091" s="40">
        <v>45363</v>
      </c>
    </row>
    <row r="1092" spans="1:8" x14ac:dyDescent="0.25">
      <c r="A1092" s="121" t="s">
        <v>2137</v>
      </c>
      <c r="B1092" s="86">
        <v>6</v>
      </c>
      <c r="C1092" s="105">
        <v>7306512</v>
      </c>
      <c r="D1092" s="48">
        <v>44804</v>
      </c>
      <c r="E1092" s="39" t="s">
        <v>193</v>
      </c>
      <c r="F1092" s="39" t="s">
        <v>38</v>
      </c>
      <c r="G1092" s="45"/>
      <c r="H1092" s="56">
        <v>45358</v>
      </c>
    </row>
    <row r="1093" spans="1:8" x14ac:dyDescent="0.25">
      <c r="A1093" s="121" t="s">
        <v>726</v>
      </c>
      <c r="B1093" s="86">
        <v>6</v>
      </c>
      <c r="C1093" s="105">
        <v>7251051</v>
      </c>
      <c r="D1093" s="48">
        <v>44042</v>
      </c>
      <c r="E1093" s="39" t="s">
        <v>193</v>
      </c>
      <c r="F1093" s="39" t="s">
        <v>38</v>
      </c>
      <c r="G1093" s="45"/>
      <c r="H1093" s="56">
        <v>44414</v>
      </c>
    </row>
    <row r="1094" spans="1:8" x14ac:dyDescent="0.25">
      <c r="A1094" s="121" t="s">
        <v>2192</v>
      </c>
      <c r="B1094" s="86">
        <v>6</v>
      </c>
      <c r="C1094" s="105">
        <v>7308781</v>
      </c>
      <c r="D1094" s="48">
        <v>44834</v>
      </c>
      <c r="E1094" s="39" t="s">
        <v>193</v>
      </c>
      <c r="F1094" s="39" t="s">
        <v>38</v>
      </c>
      <c r="G1094" s="45"/>
      <c r="H1094" s="56">
        <v>45359</v>
      </c>
    </row>
    <row r="1095" spans="1:8" x14ac:dyDescent="0.25">
      <c r="A1095" s="18" t="s">
        <v>2192</v>
      </c>
      <c r="B1095" s="10">
        <v>6</v>
      </c>
      <c r="C1095" s="42">
        <v>7310956</v>
      </c>
      <c r="D1095" s="36">
        <v>44865</v>
      </c>
      <c r="E1095" s="39" t="s">
        <v>193</v>
      </c>
      <c r="F1095" s="39" t="s">
        <v>38</v>
      </c>
      <c r="H1095" s="40">
        <v>45363</v>
      </c>
    </row>
    <row r="1096" spans="1:8" x14ac:dyDescent="0.25">
      <c r="A1096" s="121" t="s">
        <v>1641</v>
      </c>
      <c r="B1096" s="86">
        <v>147.43</v>
      </c>
      <c r="C1096" s="105">
        <v>7284293</v>
      </c>
      <c r="D1096" s="48">
        <v>44510</v>
      </c>
      <c r="E1096" s="39" t="s">
        <v>193</v>
      </c>
      <c r="F1096" s="39" t="s">
        <v>38</v>
      </c>
      <c r="G1096" s="45"/>
      <c r="H1096" s="56">
        <v>44998</v>
      </c>
    </row>
    <row r="1097" spans="1:8" x14ac:dyDescent="0.25">
      <c r="A1097" s="121" t="s">
        <v>480</v>
      </c>
      <c r="B1097" s="86">
        <v>147.81</v>
      </c>
      <c r="C1097" s="105">
        <v>7232217</v>
      </c>
      <c r="D1097" s="48">
        <v>43783</v>
      </c>
      <c r="E1097" s="39" t="s">
        <v>193</v>
      </c>
      <c r="F1097" s="39" t="s">
        <v>38</v>
      </c>
      <c r="G1097" s="45"/>
      <c r="H1097" s="56">
        <v>44341</v>
      </c>
    </row>
    <row r="1098" spans="1:8" x14ac:dyDescent="0.25">
      <c r="A1098" s="121" t="s">
        <v>480</v>
      </c>
      <c r="B1098" s="86">
        <v>59.29</v>
      </c>
      <c r="C1098" s="105">
        <v>7264363</v>
      </c>
      <c r="D1098" s="48">
        <v>44235</v>
      </c>
      <c r="E1098" s="39" t="s">
        <v>193</v>
      </c>
      <c r="F1098" s="39" t="s">
        <v>38</v>
      </c>
      <c r="G1098" s="45"/>
      <c r="H1098" s="56">
        <v>44677</v>
      </c>
    </row>
    <row r="1099" spans="1:8" x14ac:dyDescent="0.25">
      <c r="A1099" s="121" t="s">
        <v>1191</v>
      </c>
      <c r="B1099" s="86">
        <v>147.43</v>
      </c>
      <c r="C1099" s="105">
        <v>7270763</v>
      </c>
      <c r="D1099" s="48">
        <v>44328</v>
      </c>
      <c r="E1099" s="39" t="s">
        <v>193</v>
      </c>
      <c r="F1099" s="39" t="s">
        <v>38</v>
      </c>
      <c r="G1099" s="45"/>
      <c r="H1099" s="56">
        <v>44826</v>
      </c>
    </row>
    <row r="1100" spans="1:8" x14ac:dyDescent="0.25">
      <c r="A1100" s="121" t="s">
        <v>1855</v>
      </c>
      <c r="B1100" s="86">
        <v>6</v>
      </c>
      <c r="C1100" s="105">
        <v>7296530</v>
      </c>
      <c r="D1100" s="48">
        <v>45043</v>
      </c>
      <c r="E1100" s="39" t="s">
        <v>193</v>
      </c>
      <c r="F1100" s="39" t="s">
        <v>38</v>
      </c>
      <c r="G1100" s="45"/>
      <c r="H1100" s="56">
        <v>45279</v>
      </c>
    </row>
    <row r="1101" spans="1:8" x14ac:dyDescent="0.25">
      <c r="A1101" s="121" t="s">
        <v>1108</v>
      </c>
      <c r="B1101" s="86">
        <v>6</v>
      </c>
      <c r="C1101" s="105">
        <v>7267696</v>
      </c>
      <c r="D1101" s="48">
        <v>44284</v>
      </c>
      <c r="E1101" s="39" t="s">
        <v>193</v>
      </c>
      <c r="F1101" s="39" t="s">
        <v>38</v>
      </c>
      <c r="G1101" s="45"/>
      <c r="H1101" s="56">
        <v>44683</v>
      </c>
    </row>
    <row r="1102" spans="1:8" x14ac:dyDescent="0.25">
      <c r="A1102" s="121" t="s">
        <v>2489</v>
      </c>
      <c r="B1102" s="86">
        <v>6</v>
      </c>
      <c r="C1102" s="105">
        <v>7322529</v>
      </c>
      <c r="D1102" s="48">
        <v>45015</v>
      </c>
      <c r="E1102" s="39" t="s">
        <v>193</v>
      </c>
      <c r="F1102" s="39" t="s">
        <v>38</v>
      </c>
      <c r="G1102" s="45"/>
      <c r="H1102" s="56">
        <v>45415</v>
      </c>
    </row>
    <row r="1103" spans="1:8" x14ac:dyDescent="0.25">
      <c r="A1103" s="121" t="s">
        <v>1658</v>
      </c>
      <c r="B1103" s="86">
        <v>15</v>
      </c>
      <c r="C1103" s="105">
        <v>7285853</v>
      </c>
      <c r="D1103" s="48">
        <v>44529</v>
      </c>
      <c r="E1103" s="39" t="s">
        <v>193</v>
      </c>
      <c r="F1103" s="39" t="s">
        <v>38</v>
      </c>
      <c r="G1103" s="45"/>
      <c r="H1103" s="56">
        <v>44998</v>
      </c>
    </row>
    <row r="1104" spans="1:8" x14ac:dyDescent="0.25">
      <c r="A1104" s="121" t="s">
        <v>431</v>
      </c>
      <c r="B1104" s="86">
        <v>6</v>
      </c>
      <c r="C1104" s="105">
        <v>7230859</v>
      </c>
      <c r="D1104" s="48">
        <v>43768</v>
      </c>
      <c r="E1104" s="39" t="s">
        <v>193</v>
      </c>
      <c r="F1104" s="39" t="s">
        <v>38</v>
      </c>
      <c r="G1104" s="45"/>
      <c r="H1104" s="56">
        <v>44341</v>
      </c>
    </row>
    <row r="1105" spans="1:8" x14ac:dyDescent="0.25">
      <c r="A1105" s="121" t="s">
        <v>1202</v>
      </c>
      <c r="B1105" s="86">
        <v>15</v>
      </c>
      <c r="C1105" s="105">
        <v>7272084</v>
      </c>
      <c r="D1105" s="48">
        <v>44342</v>
      </c>
      <c r="E1105" s="39" t="s">
        <v>193</v>
      </c>
      <c r="F1105" s="39" t="s">
        <v>38</v>
      </c>
      <c r="G1105" s="45"/>
      <c r="H1105" s="56">
        <v>44826</v>
      </c>
    </row>
    <row r="1106" spans="1:8" x14ac:dyDescent="0.25">
      <c r="A1106" s="121" t="s">
        <v>2025</v>
      </c>
      <c r="B1106" s="86">
        <v>16</v>
      </c>
      <c r="C1106" s="105">
        <v>7302791</v>
      </c>
      <c r="D1106" s="48">
        <v>44760</v>
      </c>
      <c r="E1106" s="39" t="s">
        <v>193</v>
      </c>
      <c r="F1106" s="39" t="s">
        <v>38</v>
      </c>
      <c r="G1106" s="45"/>
      <c r="H1106" s="56">
        <v>45357</v>
      </c>
    </row>
    <row r="1107" spans="1:8" x14ac:dyDescent="0.25">
      <c r="A1107" s="121" t="s">
        <v>1407</v>
      </c>
      <c r="B1107" s="86">
        <v>85</v>
      </c>
      <c r="C1107" s="105">
        <v>126411</v>
      </c>
      <c r="D1107" s="48">
        <v>44973</v>
      </c>
      <c r="E1107" s="39" t="s">
        <v>0</v>
      </c>
      <c r="F1107" s="39" t="s">
        <v>205</v>
      </c>
      <c r="G1107" s="45" t="s">
        <v>1491</v>
      </c>
      <c r="H1107" s="56">
        <v>44973</v>
      </c>
    </row>
    <row r="1108" spans="1:8" x14ac:dyDescent="0.25">
      <c r="A1108" s="121" t="s">
        <v>1599</v>
      </c>
      <c r="B1108" s="86">
        <v>244.72</v>
      </c>
      <c r="C1108" s="105">
        <v>7281757</v>
      </c>
      <c r="D1108" s="48">
        <v>44481</v>
      </c>
      <c r="E1108" s="39" t="s">
        <v>193</v>
      </c>
      <c r="F1108" s="39" t="s">
        <v>38</v>
      </c>
      <c r="G1108" s="45"/>
      <c r="H1108" s="56">
        <v>44998</v>
      </c>
    </row>
    <row r="1109" spans="1:8" x14ac:dyDescent="0.25">
      <c r="A1109" s="121" t="s">
        <v>258</v>
      </c>
      <c r="B1109" s="86">
        <v>6</v>
      </c>
      <c r="C1109" s="105">
        <v>7292020</v>
      </c>
      <c r="D1109" s="48">
        <v>44616</v>
      </c>
      <c r="E1109" s="39" t="s">
        <v>193</v>
      </c>
      <c r="F1109" s="39" t="s">
        <v>38</v>
      </c>
      <c r="G1109" s="45"/>
      <c r="H1109" s="56">
        <v>45002</v>
      </c>
    </row>
    <row r="1110" spans="1:8" x14ac:dyDescent="0.25">
      <c r="A1110" s="18" t="s">
        <v>2247</v>
      </c>
      <c r="B1110" s="10">
        <v>6</v>
      </c>
      <c r="C1110" s="42">
        <v>7310899</v>
      </c>
      <c r="D1110" s="36">
        <v>44865</v>
      </c>
      <c r="E1110" s="39" t="s">
        <v>193</v>
      </c>
      <c r="F1110" s="39" t="s">
        <v>38</v>
      </c>
      <c r="H1110" s="40">
        <v>45363</v>
      </c>
    </row>
    <row r="1111" spans="1:8" x14ac:dyDescent="0.25">
      <c r="A1111" s="18" t="s">
        <v>2247</v>
      </c>
      <c r="B1111" s="10">
        <v>6</v>
      </c>
      <c r="C1111" s="42">
        <v>7315921</v>
      </c>
      <c r="D1111" s="36">
        <v>44925</v>
      </c>
      <c r="E1111" s="39" t="s">
        <v>193</v>
      </c>
      <c r="F1111" s="39" t="s">
        <v>38</v>
      </c>
      <c r="H1111" s="40">
        <v>45363</v>
      </c>
    </row>
    <row r="1112" spans="1:8" x14ac:dyDescent="0.25">
      <c r="A1112" s="121" t="s">
        <v>1387</v>
      </c>
      <c r="B1112" s="86">
        <v>5</v>
      </c>
      <c r="C1112" s="105">
        <v>124657</v>
      </c>
      <c r="D1112" s="48">
        <v>44973</v>
      </c>
      <c r="E1112" s="39" t="s">
        <v>0</v>
      </c>
      <c r="F1112" s="39" t="s">
        <v>205</v>
      </c>
      <c r="G1112" s="45" t="s">
        <v>1470</v>
      </c>
      <c r="H1112" s="56">
        <v>44973</v>
      </c>
    </row>
    <row r="1113" spans="1:8" x14ac:dyDescent="0.25">
      <c r="A1113" s="121" t="s">
        <v>1296</v>
      </c>
      <c r="B1113" s="86">
        <v>15</v>
      </c>
      <c r="C1113" s="105">
        <v>7276532</v>
      </c>
      <c r="D1113" s="48">
        <v>44406</v>
      </c>
      <c r="E1113" s="39" t="s">
        <v>193</v>
      </c>
      <c r="F1113" s="39" t="s">
        <v>38</v>
      </c>
      <c r="G1113" s="45"/>
      <c r="H1113" s="56">
        <v>44907</v>
      </c>
    </row>
    <row r="1114" spans="1:8" x14ac:dyDescent="0.25">
      <c r="A1114" s="121" t="s">
        <v>1226</v>
      </c>
      <c r="B1114" s="86">
        <v>6</v>
      </c>
      <c r="C1114" s="105">
        <v>7272267</v>
      </c>
      <c r="D1114" s="48">
        <v>44342</v>
      </c>
      <c r="E1114" s="39" t="s">
        <v>193</v>
      </c>
      <c r="F1114" s="39" t="s">
        <v>38</v>
      </c>
      <c r="G1114" s="45"/>
      <c r="H1114" s="56">
        <v>44826</v>
      </c>
    </row>
    <row r="1115" spans="1:8" x14ac:dyDescent="0.25">
      <c r="A1115" s="121" t="s">
        <v>430</v>
      </c>
      <c r="B1115" s="86">
        <v>6</v>
      </c>
      <c r="C1115" s="105">
        <v>7230856</v>
      </c>
      <c r="D1115" s="48">
        <v>43768</v>
      </c>
      <c r="E1115" s="39" t="s">
        <v>193</v>
      </c>
      <c r="F1115" s="39" t="s">
        <v>38</v>
      </c>
      <c r="G1115" s="45"/>
      <c r="H1115" s="56">
        <v>44341</v>
      </c>
    </row>
    <row r="1116" spans="1:8" x14ac:dyDescent="0.25">
      <c r="A1116" s="121" t="s">
        <v>2006</v>
      </c>
      <c r="B1116" s="86">
        <v>34.270000000000003</v>
      </c>
      <c r="C1116" s="105">
        <v>130315</v>
      </c>
      <c r="D1116" s="48">
        <v>45334</v>
      </c>
      <c r="E1116" s="39" t="s">
        <v>0</v>
      </c>
      <c r="F1116" s="39" t="s">
        <v>205</v>
      </c>
      <c r="G1116" s="45" t="s">
        <v>1969</v>
      </c>
      <c r="H1116" s="56">
        <v>45342</v>
      </c>
    </row>
    <row r="1117" spans="1:8" x14ac:dyDescent="0.25">
      <c r="A1117" s="121" t="s">
        <v>803</v>
      </c>
      <c r="B1117" s="86">
        <v>65.5</v>
      </c>
      <c r="C1117" s="105">
        <v>7256284</v>
      </c>
      <c r="D1117" s="48">
        <v>44120</v>
      </c>
      <c r="E1117" s="39" t="s">
        <v>193</v>
      </c>
      <c r="F1117" s="39" t="s">
        <v>38</v>
      </c>
      <c r="G1117" s="45"/>
      <c r="H1117" s="56">
        <v>44510</v>
      </c>
    </row>
    <row r="1118" spans="1:8" x14ac:dyDescent="0.25">
      <c r="A1118" s="121" t="s">
        <v>1189</v>
      </c>
      <c r="B1118" s="86">
        <v>68</v>
      </c>
      <c r="C1118" s="105">
        <v>7270631</v>
      </c>
      <c r="D1118" s="48">
        <v>44327</v>
      </c>
      <c r="E1118" s="39" t="s">
        <v>193</v>
      </c>
      <c r="F1118" s="39" t="s">
        <v>38</v>
      </c>
      <c r="G1118" s="45"/>
      <c r="H1118" s="56">
        <v>44826</v>
      </c>
    </row>
    <row r="1119" spans="1:8" x14ac:dyDescent="0.25">
      <c r="A1119" s="121" t="s">
        <v>1747</v>
      </c>
      <c r="B1119" s="86">
        <v>6</v>
      </c>
      <c r="C1119" s="105">
        <v>7291922</v>
      </c>
      <c r="D1119" s="48">
        <v>44616</v>
      </c>
      <c r="E1119" s="39" t="s">
        <v>193</v>
      </c>
      <c r="F1119" s="39" t="s">
        <v>38</v>
      </c>
      <c r="G1119" s="45"/>
      <c r="H1119" s="56">
        <v>45002</v>
      </c>
    </row>
    <row r="1120" spans="1:8" x14ac:dyDescent="0.25">
      <c r="A1120" s="121" t="s">
        <v>1220</v>
      </c>
      <c r="B1120" s="86">
        <v>6</v>
      </c>
      <c r="C1120" s="105">
        <v>7272215</v>
      </c>
      <c r="D1120" s="48">
        <v>44342</v>
      </c>
      <c r="E1120" s="39" t="s">
        <v>193</v>
      </c>
      <c r="F1120" s="39" t="s">
        <v>38</v>
      </c>
      <c r="G1120" s="45"/>
      <c r="H1120" s="56">
        <v>44826</v>
      </c>
    </row>
    <row r="1121" spans="1:8" x14ac:dyDescent="0.25">
      <c r="A1121" s="121" t="s">
        <v>1064</v>
      </c>
      <c r="B1121" s="86">
        <v>33.81</v>
      </c>
      <c r="C1121" s="105">
        <v>7264645</v>
      </c>
      <c r="D1121" s="48">
        <v>44239</v>
      </c>
      <c r="E1121" s="39" t="s">
        <v>193</v>
      </c>
      <c r="F1121" s="39" t="s">
        <v>38</v>
      </c>
      <c r="G1121" s="45"/>
      <c r="H1121" s="56">
        <v>44677</v>
      </c>
    </row>
    <row r="1122" spans="1:8" x14ac:dyDescent="0.25">
      <c r="A1122" s="18" t="s">
        <v>2291</v>
      </c>
      <c r="B1122" s="10">
        <v>60</v>
      </c>
      <c r="C1122" s="42">
        <v>7313572</v>
      </c>
      <c r="D1122" s="36">
        <v>44895</v>
      </c>
      <c r="E1122" s="39" t="s">
        <v>193</v>
      </c>
      <c r="F1122" s="39" t="s">
        <v>38</v>
      </c>
      <c r="H1122" s="56">
        <v>45363</v>
      </c>
    </row>
    <row r="1123" spans="1:8" x14ac:dyDescent="0.25">
      <c r="A1123" s="121" t="s">
        <v>691</v>
      </c>
      <c r="B1123" s="86">
        <v>6</v>
      </c>
      <c r="C1123" s="105">
        <v>7248740</v>
      </c>
      <c r="D1123" s="48">
        <v>44007</v>
      </c>
      <c r="E1123" s="39" t="s">
        <v>193</v>
      </c>
      <c r="F1123" s="39" t="s">
        <v>38</v>
      </c>
      <c r="G1123" s="45"/>
      <c r="H1123" s="56">
        <v>44400</v>
      </c>
    </row>
    <row r="1124" spans="1:8" x14ac:dyDescent="0.25">
      <c r="A1124" s="121" t="s">
        <v>691</v>
      </c>
      <c r="B1124" s="86">
        <v>750</v>
      </c>
      <c r="C1124" s="105">
        <v>7287737</v>
      </c>
      <c r="D1124" s="48">
        <v>44551</v>
      </c>
      <c r="E1124" s="39" t="s">
        <v>193</v>
      </c>
      <c r="F1124" s="39" t="s">
        <v>38</v>
      </c>
      <c r="G1124" s="45"/>
      <c r="H1124" s="56">
        <v>44998</v>
      </c>
    </row>
    <row r="1125" spans="1:8" x14ac:dyDescent="0.25">
      <c r="A1125" s="121" t="s">
        <v>1341</v>
      </c>
      <c r="B1125" s="86">
        <v>3.4</v>
      </c>
      <c r="C1125" s="105">
        <v>32295</v>
      </c>
      <c r="D1125" s="48">
        <v>44852</v>
      </c>
      <c r="E1125" s="39" t="s">
        <v>100</v>
      </c>
      <c r="F1125" s="39" t="s">
        <v>1342</v>
      </c>
      <c r="G1125" s="45" t="s">
        <v>1343</v>
      </c>
      <c r="H1125" s="56">
        <v>44910</v>
      </c>
    </row>
    <row r="1126" spans="1:8" x14ac:dyDescent="0.25">
      <c r="A1126" s="121" t="s">
        <v>792</v>
      </c>
      <c r="B1126" s="86">
        <v>6</v>
      </c>
      <c r="C1126" s="105">
        <v>7254880</v>
      </c>
      <c r="D1126" s="48">
        <v>44102</v>
      </c>
      <c r="E1126" s="39" t="s">
        <v>193</v>
      </c>
      <c r="F1126" s="39" t="s">
        <v>38</v>
      </c>
      <c r="G1126" s="45"/>
      <c r="H1126" s="56">
        <v>44476</v>
      </c>
    </row>
    <row r="1127" spans="1:8" x14ac:dyDescent="0.25">
      <c r="A1127" s="121" t="s">
        <v>444</v>
      </c>
      <c r="B1127" s="86">
        <v>15</v>
      </c>
      <c r="C1127" s="105">
        <v>7231044</v>
      </c>
      <c r="D1127" s="48">
        <v>43768</v>
      </c>
      <c r="E1127" s="39" t="s">
        <v>193</v>
      </c>
      <c r="F1127" s="39" t="s">
        <v>38</v>
      </c>
      <c r="G1127" s="45"/>
      <c r="H1127" s="56">
        <v>44341</v>
      </c>
    </row>
    <row r="1128" spans="1:8" x14ac:dyDescent="0.25">
      <c r="A1128" s="18" t="s">
        <v>2340</v>
      </c>
      <c r="B1128" s="10">
        <v>6</v>
      </c>
      <c r="C1128" s="42">
        <v>7315899</v>
      </c>
      <c r="D1128" s="36">
        <v>44925</v>
      </c>
      <c r="E1128" s="39" t="s">
        <v>193</v>
      </c>
      <c r="F1128" s="39" t="s">
        <v>38</v>
      </c>
      <c r="H1128" s="40">
        <v>45363</v>
      </c>
    </row>
    <row r="1129" spans="1:8" x14ac:dyDescent="0.25">
      <c r="A1129" s="121" t="s">
        <v>783</v>
      </c>
      <c r="B1129" s="86">
        <v>6</v>
      </c>
      <c r="C1129" s="105">
        <v>7254814</v>
      </c>
      <c r="D1129" s="48">
        <v>44102</v>
      </c>
      <c r="E1129" s="39" t="s">
        <v>193</v>
      </c>
      <c r="F1129" s="39" t="s">
        <v>38</v>
      </c>
      <c r="G1129" s="45"/>
      <c r="H1129" s="56">
        <v>44476</v>
      </c>
    </row>
    <row r="1130" spans="1:8" x14ac:dyDescent="0.25">
      <c r="A1130" s="121" t="s">
        <v>629</v>
      </c>
      <c r="B1130" s="86">
        <v>6</v>
      </c>
      <c r="C1130" s="105">
        <v>7242761</v>
      </c>
      <c r="D1130" s="48">
        <v>43920</v>
      </c>
      <c r="E1130" s="39" t="s">
        <v>193</v>
      </c>
      <c r="F1130" s="39" t="s">
        <v>38</v>
      </c>
      <c r="G1130" s="45"/>
      <c r="H1130" s="56">
        <v>44397</v>
      </c>
    </row>
    <row r="1131" spans="1:8" x14ac:dyDescent="0.25">
      <c r="A1131" s="121" t="s">
        <v>373</v>
      </c>
      <c r="B1131" s="86">
        <v>102</v>
      </c>
      <c r="C1131" s="105">
        <v>116537</v>
      </c>
      <c r="D1131" s="48">
        <v>44245</v>
      </c>
      <c r="E1131" s="39" t="s">
        <v>0</v>
      </c>
      <c r="F1131" s="39" t="s">
        <v>205</v>
      </c>
      <c r="G1131" s="45" t="s">
        <v>374</v>
      </c>
      <c r="H1131" s="56">
        <v>44244</v>
      </c>
    </row>
    <row r="1132" spans="1:8" x14ac:dyDescent="0.25">
      <c r="A1132" s="121" t="s">
        <v>1578</v>
      </c>
      <c r="B1132" s="86">
        <v>15</v>
      </c>
      <c r="C1132" s="105">
        <v>7280752</v>
      </c>
      <c r="D1132" s="48">
        <v>44466</v>
      </c>
      <c r="E1132" s="39" t="s">
        <v>193</v>
      </c>
      <c r="F1132" s="39" t="s">
        <v>38</v>
      </c>
      <c r="G1132" s="45"/>
      <c r="H1132" s="56">
        <v>44998</v>
      </c>
    </row>
    <row r="1133" spans="1:8" x14ac:dyDescent="0.25">
      <c r="A1133" s="18" t="s">
        <v>2393</v>
      </c>
      <c r="B1133" s="10">
        <v>15</v>
      </c>
      <c r="C1133" s="42">
        <v>7318111</v>
      </c>
      <c r="D1133" s="36">
        <v>44957</v>
      </c>
      <c r="E1133" s="39" t="s">
        <v>193</v>
      </c>
      <c r="F1133" s="39" t="s">
        <v>38</v>
      </c>
      <c r="H1133" s="56">
        <v>45363</v>
      </c>
    </row>
    <row r="1134" spans="1:8" x14ac:dyDescent="0.25">
      <c r="A1134" s="121" t="s">
        <v>1923</v>
      </c>
      <c r="B1134" s="86">
        <v>60</v>
      </c>
      <c r="C1134" s="105">
        <v>7299132</v>
      </c>
      <c r="D1134" s="48">
        <v>45071</v>
      </c>
      <c r="E1134" s="39" t="s">
        <v>193</v>
      </c>
      <c r="F1134" s="39" t="s">
        <v>38</v>
      </c>
      <c r="G1134" s="45"/>
      <c r="H1134" s="56">
        <v>45279</v>
      </c>
    </row>
    <row r="1135" spans="1:8" x14ac:dyDescent="0.25">
      <c r="A1135" s="18" t="s">
        <v>2293</v>
      </c>
      <c r="B1135" s="10">
        <v>15</v>
      </c>
      <c r="C1135" s="42">
        <v>7313576</v>
      </c>
      <c r="D1135" s="36">
        <v>44895</v>
      </c>
      <c r="E1135" s="39" t="s">
        <v>193</v>
      </c>
      <c r="F1135" s="39" t="s">
        <v>38</v>
      </c>
      <c r="H1135" s="40">
        <v>45363</v>
      </c>
    </row>
    <row r="1136" spans="1:8" x14ac:dyDescent="0.25">
      <c r="A1136" s="121" t="s">
        <v>2507</v>
      </c>
      <c r="B1136" s="86">
        <v>6</v>
      </c>
      <c r="C1136" s="105">
        <v>7322625</v>
      </c>
      <c r="D1136" s="48">
        <v>45015</v>
      </c>
      <c r="E1136" s="39" t="s">
        <v>193</v>
      </c>
      <c r="F1136" s="39" t="s">
        <v>38</v>
      </c>
      <c r="G1136" s="45"/>
      <c r="H1136" s="56">
        <v>45415</v>
      </c>
    </row>
    <row r="1137" spans="1:8" x14ac:dyDescent="0.25">
      <c r="A1137" s="121" t="s">
        <v>2546</v>
      </c>
      <c r="B1137" s="86">
        <v>15</v>
      </c>
      <c r="C1137" s="105">
        <v>7324947</v>
      </c>
      <c r="D1137" s="48">
        <v>45043</v>
      </c>
      <c r="E1137" s="39" t="s">
        <v>193</v>
      </c>
      <c r="F1137" s="39" t="s">
        <v>38</v>
      </c>
      <c r="G1137" s="45"/>
      <c r="H1137" s="56">
        <v>45415</v>
      </c>
    </row>
    <row r="1138" spans="1:8" x14ac:dyDescent="0.25">
      <c r="A1138" s="121" t="s">
        <v>636</v>
      </c>
      <c r="B1138" s="86">
        <v>15</v>
      </c>
      <c r="C1138" s="105">
        <v>7242862</v>
      </c>
      <c r="D1138" s="48">
        <v>43920</v>
      </c>
      <c r="E1138" s="39" t="s">
        <v>193</v>
      </c>
      <c r="F1138" s="39" t="s">
        <v>38</v>
      </c>
      <c r="G1138" s="45"/>
      <c r="H1138" s="56">
        <v>44397</v>
      </c>
    </row>
    <row r="1139" spans="1:8" x14ac:dyDescent="0.25">
      <c r="A1139" s="121" t="s">
        <v>1592</v>
      </c>
      <c r="B1139" s="86">
        <v>6</v>
      </c>
      <c r="C1139" s="105">
        <v>7280910</v>
      </c>
      <c r="D1139" s="48">
        <v>44466</v>
      </c>
      <c r="E1139" s="39" t="s">
        <v>193</v>
      </c>
      <c r="F1139" s="39" t="s">
        <v>38</v>
      </c>
      <c r="G1139" s="45"/>
      <c r="H1139" s="56">
        <v>44998</v>
      </c>
    </row>
    <row r="1140" spans="1:8" x14ac:dyDescent="0.25">
      <c r="A1140" s="121" t="s">
        <v>718</v>
      </c>
      <c r="B1140" s="86">
        <v>6</v>
      </c>
      <c r="C1140" s="105">
        <v>7251016</v>
      </c>
      <c r="D1140" s="48">
        <v>44042</v>
      </c>
      <c r="E1140" s="39" t="s">
        <v>193</v>
      </c>
      <c r="F1140" s="39" t="s">
        <v>38</v>
      </c>
      <c r="G1140" s="45"/>
      <c r="H1140" s="56">
        <v>44414</v>
      </c>
    </row>
    <row r="1141" spans="1:8" x14ac:dyDescent="0.25">
      <c r="A1141" s="121" t="s">
        <v>718</v>
      </c>
      <c r="B1141" s="86">
        <v>6</v>
      </c>
      <c r="C1141" s="105">
        <v>7252997</v>
      </c>
      <c r="D1141" s="48">
        <v>44074</v>
      </c>
      <c r="E1141" s="39" t="s">
        <v>193</v>
      </c>
      <c r="F1141" s="39" t="s">
        <v>38</v>
      </c>
      <c r="G1141" s="45"/>
      <c r="H1141" s="56">
        <v>44442</v>
      </c>
    </row>
    <row r="1142" spans="1:8" x14ac:dyDescent="0.25">
      <c r="A1142" s="121" t="s">
        <v>532</v>
      </c>
      <c r="B1142" s="86">
        <v>1240.6199999999999</v>
      </c>
      <c r="C1142" s="105">
        <v>7237214</v>
      </c>
      <c r="D1142" s="48">
        <v>43847</v>
      </c>
      <c r="E1142" s="39" t="s">
        <v>193</v>
      </c>
      <c r="F1142" s="39" t="s">
        <v>38</v>
      </c>
      <c r="G1142" s="45"/>
      <c r="H1142" s="56">
        <v>44392</v>
      </c>
    </row>
    <row r="1143" spans="1:8" x14ac:dyDescent="0.25">
      <c r="A1143" s="121" t="s">
        <v>232</v>
      </c>
      <c r="B1143" s="86">
        <v>13.5</v>
      </c>
      <c r="C1143" s="105">
        <v>128063</v>
      </c>
      <c r="D1143" s="48">
        <v>45334</v>
      </c>
      <c r="E1143" s="39" t="s">
        <v>0</v>
      </c>
      <c r="F1143" s="39" t="s">
        <v>205</v>
      </c>
      <c r="G1143" s="45" t="s">
        <v>1948</v>
      </c>
      <c r="H1143" s="56">
        <v>45342</v>
      </c>
    </row>
    <row r="1144" spans="1:8" x14ac:dyDescent="0.25">
      <c r="A1144" s="121" t="s">
        <v>710</v>
      </c>
      <c r="B1144" s="86">
        <v>6</v>
      </c>
      <c r="C1144" s="105">
        <v>7250977</v>
      </c>
      <c r="D1144" s="48">
        <v>44042</v>
      </c>
      <c r="E1144" s="39" t="s">
        <v>193</v>
      </c>
      <c r="F1144" s="39" t="s">
        <v>38</v>
      </c>
      <c r="G1144" s="45"/>
      <c r="H1144" s="56">
        <v>44414</v>
      </c>
    </row>
    <row r="1145" spans="1:8" x14ac:dyDescent="0.25">
      <c r="A1145" s="121" t="s">
        <v>615</v>
      </c>
      <c r="B1145" s="86">
        <v>6</v>
      </c>
      <c r="C1145" s="105">
        <v>7242638</v>
      </c>
      <c r="D1145" s="48">
        <v>43920</v>
      </c>
      <c r="E1145" s="39" t="s">
        <v>193</v>
      </c>
      <c r="F1145" s="39" t="s">
        <v>38</v>
      </c>
      <c r="G1145" s="45"/>
      <c r="H1145" s="56">
        <v>44397</v>
      </c>
    </row>
    <row r="1146" spans="1:8" x14ac:dyDescent="0.25">
      <c r="A1146" s="121" t="s">
        <v>601</v>
      </c>
      <c r="B1146" s="86">
        <v>6</v>
      </c>
      <c r="C1146" s="105">
        <v>7240274</v>
      </c>
      <c r="D1146" s="48">
        <v>43886</v>
      </c>
      <c r="E1146" s="39" t="s">
        <v>193</v>
      </c>
      <c r="F1146" s="39" t="s">
        <v>38</v>
      </c>
      <c r="G1146" s="45"/>
      <c r="H1146" s="56">
        <v>44397</v>
      </c>
    </row>
    <row r="1147" spans="1:8" x14ac:dyDescent="0.25">
      <c r="A1147" s="121" t="s">
        <v>2028</v>
      </c>
      <c r="B1147" s="86">
        <v>2171.66</v>
      </c>
      <c r="C1147" s="105">
        <v>7303344</v>
      </c>
      <c r="D1147" s="48">
        <v>44769</v>
      </c>
      <c r="E1147" s="39" t="s">
        <v>193</v>
      </c>
      <c r="F1147" s="39" t="s">
        <v>38</v>
      </c>
      <c r="G1147" s="45"/>
      <c r="H1147" s="56">
        <v>45357</v>
      </c>
    </row>
    <row r="1148" spans="1:8" x14ac:dyDescent="0.25">
      <c r="A1148" s="121" t="s">
        <v>626</v>
      </c>
      <c r="B1148" s="86">
        <v>6</v>
      </c>
      <c r="C1148" s="105">
        <v>7242712</v>
      </c>
      <c r="D1148" s="48">
        <v>43920</v>
      </c>
      <c r="E1148" s="39" t="s">
        <v>193</v>
      </c>
      <c r="F1148" s="39" t="s">
        <v>38</v>
      </c>
      <c r="G1148" s="45"/>
      <c r="H1148" s="56">
        <v>44397</v>
      </c>
    </row>
    <row r="1149" spans="1:8" x14ac:dyDescent="0.25">
      <c r="A1149" s="121" t="s">
        <v>626</v>
      </c>
      <c r="B1149" s="86">
        <v>6</v>
      </c>
      <c r="C1149" s="105">
        <v>7290231</v>
      </c>
      <c r="D1149" s="48">
        <v>44588</v>
      </c>
      <c r="E1149" s="39" t="s">
        <v>193</v>
      </c>
      <c r="F1149" s="39" t="s">
        <v>38</v>
      </c>
      <c r="G1149" s="45"/>
      <c r="H1149" s="56">
        <v>45001</v>
      </c>
    </row>
    <row r="1150" spans="1:8" x14ac:dyDescent="0.25">
      <c r="A1150" s="121" t="s">
        <v>626</v>
      </c>
      <c r="B1150" s="86">
        <v>6</v>
      </c>
      <c r="C1150" s="105">
        <v>7291972</v>
      </c>
      <c r="D1150" s="48">
        <v>44616</v>
      </c>
      <c r="E1150" s="39" t="s">
        <v>193</v>
      </c>
      <c r="F1150" s="39" t="s">
        <v>38</v>
      </c>
      <c r="G1150" s="45"/>
      <c r="H1150" s="56">
        <v>45002</v>
      </c>
    </row>
    <row r="1151" spans="1:8" x14ac:dyDescent="0.25">
      <c r="A1151" s="121" t="s">
        <v>626</v>
      </c>
      <c r="B1151" s="86">
        <v>6</v>
      </c>
      <c r="C1151" s="105">
        <v>7291973</v>
      </c>
      <c r="D1151" s="48">
        <v>44616</v>
      </c>
      <c r="E1151" s="39" t="s">
        <v>193</v>
      </c>
      <c r="F1151" s="39" t="s">
        <v>38</v>
      </c>
      <c r="G1151" s="45"/>
      <c r="H1151" s="56">
        <v>45002</v>
      </c>
    </row>
    <row r="1152" spans="1:8" x14ac:dyDescent="0.25">
      <c r="A1152" s="121" t="s">
        <v>626</v>
      </c>
      <c r="B1152" s="86">
        <v>6</v>
      </c>
      <c r="C1152" s="105">
        <v>7303864</v>
      </c>
      <c r="D1152" s="48">
        <v>44770</v>
      </c>
      <c r="E1152" s="39" t="s">
        <v>193</v>
      </c>
      <c r="F1152" s="39" t="s">
        <v>38</v>
      </c>
      <c r="G1152" s="45"/>
      <c r="H1152" s="56">
        <v>45357</v>
      </c>
    </row>
    <row r="1153" spans="1:8" x14ac:dyDescent="0.25">
      <c r="A1153" s="121" t="s">
        <v>626</v>
      </c>
      <c r="B1153" s="86">
        <v>6</v>
      </c>
      <c r="C1153" s="105">
        <v>7306517</v>
      </c>
      <c r="D1153" s="48">
        <v>44804</v>
      </c>
      <c r="E1153" s="39" t="s">
        <v>193</v>
      </c>
      <c r="F1153" s="39" t="s">
        <v>38</v>
      </c>
      <c r="G1153" s="45"/>
      <c r="H1153" s="56">
        <v>45358</v>
      </c>
    </row>
    <row r="1154" spans="1:8" x14ac:dyDescent="0.25">
      <c r="A1154" s="18" t="s">
        <v>626</v>
      </c>
      <c r="B1154" s="10">
        <v>6</v>
      </c>
      <c r="C1154" s="42">
        <v>7313702</v>
      </c>
      <c r="D1154" s="36">
        <v>44895</v>
      </c>
      <c r="E1154" s="39" t="s">
        <v>193</v>
      </c>
      <c r="F1154" s="39" t="s">
        <v>38</v>
      </c>
      <c r="H1154" s="40">
        <v>45363</v>
      </c>
    </row>
    <row r="1155" spans="1:8" x14ac:dyDescent="0.25">
      <c r="A1155" s="18" t="s">
        <v>626</v>
      </c>
      <c r="B1155" s="10">
        <v>6</v>
      </c>
      <c r="C1155" s="42">
        <v>7313703</v>
      </c>
      <c r="D1155" s="36">
        <v>44895</v>
      </c>
      <c r="E1155" s="39" t="s">
        <v>193</v>
      </c>
      <c r="F1155" s="39" t="s">
        <v>38</v>
      </c>
      <c r="H1155" s="40">
        <v>45363</v>
      </c>
    </row>
    <row r="1156" spans="1:8" x14ac:dyDescent="0.25">
      <c r="A1156" s="18" t="s">
        <v>626</v>
      </c>
      <c r="B1156" s="10">
        <v>6</v>
      </c>
      <c r="C1156" s="42">
        <v>7313704</v>
      </c>
      <c r="D1156" s="36">
        <v>44895</v>
      </c>
      <c r="E1156" s="39" t="s">
        <v>193</v>
      </c>
      <c r="F1156" s="39" t="s">
        <v>38</v>
      </c>
      <c r="H1156" s="40">
        <v>45363</v>
      </c>
    </row>
    <row r="1157" spans="1:8" x14ac:dyDescent="0.25">
      <c r="A1157" s="18" t="s">
        <v>626</v>
      </c>
      <c r="B1157" s="10">
        <v>6</v>
      </c>
      <c r="C1157" s="42">
        <v>7315935</v>
      </c>
      <c r="D1157" s="36">
        <v>44925</v>
      </c>
      <c r="E1157" s="39" t="s">
        <v>193</v>
      </c>
      <c r="F1157" s="39" t="s">
        <v>38</v>
      </c>
      <c r="H1157" s="56">
        <v>45363</v>
      </c>
    </row>
    <row r="1158" spans="1:8" x14ac:dyDescent="0.25">
      <c r="A1158" s="18" t="s">
        <v>2294</v>
      </c>
      <c r="B1158" s="10">
        <v>30</v>
      </c>
      <c r="C1158" s="42">
        <v>7313579</v>
      </c>
      <c r="D1158" s="36">
        <v>44895</v>
      </c>
      <c r="E1158" s="39" t="s">
        <v>193</v>
      </c>
      <c r="F1158" s="39" t="s">
        <v>38</v>
      </c>
      <c r="H1158" s="40">
        <v>45363</v>
      </c>
    </row>
    <row r="1159" spans="1:8" x14ac:dyDescent="0.25">
      <c r="A1159" s="18" t="s">
        <v>2221</v>
      </c>
      <c r="B1159" s="10">
        <v>15</v>
      </c>
      <c r="C1159" s="42">
        <v>7310706</v>
      </c>
      <c r="D1159" s="36">
        <v>44865</v>
      </c>
      <c r="E1159" s="39" t="s">
        <v>193</v>
      </c>
      <c r="F1159" s="39" t="s">
        <v>38</v>
      </c>
      <c r="H1159" s="56">
        <v>45363</v>
      </c>
    </row>
    <row r="1160" spans="1:8" x14ac:dyDescent="0.25">
      <c r="A1160" s="121" t="s">
        <v>2122</v>
      </c>
      <c r="B1160" s="86">
        <v>6</v>
      </c>
      <c r="C1160" s="105">
        <v>7306457</v>
      </c>
      <c r="D1160" s="48">
        <v>44804</v>
      </c>
      <c r="E1160" s="39" t="s">
        <v>193</v>
      </c>
      <c r="F1160" s="39" t="s">
        <v>38</v>
      </c>
      <c r="G1160" s="45"/>
      <c r="H1160" s="56">
        <v>45358</v>
      </c>
    </row>
    <row r="1161" spans="1:8" x14ac:dyDescent="0.25">
      <c r="A1161" s="121" t="s">
        <v>2122</v>
      </c>
      <c r="B1161" s="86">
        <v>6</v>
      </c>
      <c r="C1161" s="105">
        <v>7308648</v>
      </c>
      <c r="D1161" s="48">
        <v>44834</v>
      </c>
      <c r="E1161" s="39" t="s">
        <v>193</v>
      </c>
      <c r="F1161" s="39" t="s">
        <v>38</v>
      </c>
      <c r="G1161" s="45"/>
      <c r="H1161" s="56">
        <v>45359</v>
      </c>
    </row>
    <row r="1162" spans="1:8" x14ac:dyDescent="0.25">
      <c r="A1162" s="121" t="s">
        <v>535</v>
      </c>
      <c r="B1162" s="86">
        <v>15</v>
      </c>
      <c r="C1162" s="105">
        <v>7237910</v>
      </c>
      <c r="D1162" s="48">
        <v>43858</v>
      </c>
      <c r="E1162" s="39" t="s">
        <v>193</v>
      </c>
      <c r="F1162" s="39" t="s">
        <v>38</v>
      </c>
      <c r="G1162" s="45"/>
      <c r="H1162" s="56">
        <v>44392</v>
      </c>
    </row>
    <row r="1163" spans="1:8" x14ac:dyDescent="0.25">
      <c r="A1163" s="121" t="s">
        <v>2150</v>
      </c>
      <c r="B1163" s="86">
        <v>49.7</v>
      </c>
      <c r="C1163" s="105">
        <v>160375</v>
      </c>
      <c r="D1163" s="48">
        <v>44832</v>
      </c>
      <c r="E1163" s="39" t="s">
        <v>193</v>
      </c>
      <c r="F1163" s="39" t="s">
        <v>38</v>
      </c>
      <c r="G1163" s="45"/>
      <c r="H1163" s="56">
        <v>45359</v>
      </c>
    </row>
    <row r="1164" spans="1:8" x14ac:dyDescent="0.25">
      <c r="A1164" s="121" t="s">
        <v>2048</v>
      </c>
      <c r="B1164" s="86">
        <v>6</v>
      </c>
      <c r="C1164" s="105">
        <v>7303819</v>
      </c>
      <c r="D1164" s="48">
        <v>44770</v>
      </c>
      <c r="E1164" s="39" t="s">
        <v>193</v>
      </c>
      <c r="F1164" s="39" t="s">
        <v>38</v>
      </c>
      <c r="G1164" s="45"/>
      <c r="H1164" s="56">
        <v>45357</v>
      </c>
    </row>
    <row r="1165" spans="1:8" x14ac:dyDescent="0.25">
      <c r="A1165" s="121" t="s">
        <v>2048</v>
      </c>
      <c r="B1165" s="86">
        <v>6</v>
      </c>
      <c r="C1165" s="105">
        <v>7306475</v>
      </c>
      <c r="D1165" s="48">
        <v>44804</v>
      </c>
      <c r="E1165" s="39" t="s">
        <v>193</v>
      </c>
      <c r="F1165" s="39" t="s">
        <v>38</v>
      </c>
      <c r="G1165" s="45"/>
      <c r="H1165" s="56">
        <v>45358</v>
      </c>
    </row>
    <row r="1166" spans="1:8" x14ac:dyDescent="0.25">
      <c r="A1166" s="121" t="s">
        <v>2048</v>
      </c>
      <c r="B1166" s="86">
        <v>6</v>
      </c>
      <c r="C1166" s="105">
        <v>7308675</v>
      </c>
      <c r="D1166" s="48">
        <v>44834</v>
      </c>
      <c r="E1166" s="39" t="s">
        <v>193</v>
      </c>
      <c r="F1166" s="39" t="s">
        <v>38</v>
      </c>
      <c r="G1166" s="45"/>
      <c r="H1166" s="56">
        <v>45359</v>
      </c>
    </row>
    <row r="1167" spans="1:8" x14ac:dyDescent="0.25">
      <c r="A1167" s="121" t="s">
        <v>537</v>
      </c>
      <c r="B1167" s="86">
        <v>60</v>
      </c>
      <c r="C1167" s="105">
        <v>7237930</v>
      </c>
      <c r="D1167" s="48">
        <v>43858</v>
      </c>
      <c r="E1167" s="39" t="s">
        <v>193</v>
      </c>
      <c r="F1167" s="39" t="s">
        <v>38</v>
      </c>
      <c r="G1167" s="45"/>
      <c r="H1167" s="56">
        <v>44392</v>
      </c>
    </row>
    <row r="1168" spans="1:8" x14ac:dyDescent="0.25">
      <c r="A1168" s="121" t="s">
        <v>537</v>
      </c>
      <c r="B1168" s="86">
        <v>60</v>
      </c>
      <c r="C1168" s="105">
        <v>7240066</v>
      </c>
      <c r="D1168" s="48">
        <v>43886</v>
      </c>
      <c r="E1168" s="39" t="s">
        <v>193</v>
      </c>
      <c r="F1168" s="39" t="s">
        <v>38</v>
      </c>
      <c r="G1168" s="45"/>
      <c r="H1168" s="56">
        <v>44397</v>
      </c>
    </row>
    <row r="1169" spans="1:8" x14ac:dyDescent="0.25">
      <c r="A1169" s="121" t="s">
        <v>537</v>
      </c>
      <c r="B1169" s="86">
        <v>30</v>
      </c>
      <c r="C1169" s="105">
        <v>7242870</v>
      </c>
      <c r="D1169" s="48">
        <v>43920</v>
      </c>
      <c r="E1169" s="39" t="s">
        <v>193</v>
      </c>
      <c r="F1169" s="39" t="s">
        <v>38</v>
      </c>
      <c r="G1169" s="45"/>
      <c r="H1169" s="56">
        <v>44397</v>
      </c>
    </row>
    <row r="1170" spans="1:8" x14ac:dyDescent="0.25">
      <c r="A1170" s="121" t="s">
        <v>667</v>
      </c>
      <c r="B1170" s="86">
        <v>30</v>
      </c>
      <c r="C1170" s="105">
        <v>7246454</v>
      </c>
      <c r="D1170" s="48">
        <v>43973</v>
      </c>
      <c r="E1170" s="39" t="s">
        <v>193</v>
      </c>
      <c r="F1170" s="39" t="s">
        <v>38</v>
      </c>
      <c r="G1170" s="45"/>
      <c r="H1170" s="56">
        <v>44400</v>
      </c>
    </row>
    <row r="1171" spans="1:8" x14ac:dyDescent="0.25">
      <c r="A1171" s="121" t="s">
        <v>2501</v>
      </c>
      <c r="B1171" s="86">
        <v>6</v>
      </c>
      <c r="C1171" s="105">
        <v>7322609</v>
      </c>
      <c r="D1171" s="48">
        <v>45015</v>
      </c>
      <c r="E1171" s="39" t="s">
        <v>193</v>
      </c>
      <c r="F1171" s="39" t="s">
        <v>38</v>
      </c>
      <c r="G1171" s="45"/>
      <c r="H1171" s="56">
        <v>45415</v>
      </c>
    </row>
    <row r="1172" spans="1:8" x14ac:dyDescent="0.25">
      <c r="A1172" s="121" t="s">
        <v>2531</v>
      </c>
      <c r="B1172" s="86">
        <v>15</v>
      </c>
      <c r="C1172" s="105">
        <v>7322923</v>
      </c>
      <c r="D1172" s="48">
        <v>45015</v>
      </c>
      <c r="E1172" s="39" t="s">
        <v>193</v>
      </c>
      <c r="F1172" s="39" t="s">
        <v>38</v>
      </c>
      <c r="G1172" s="45"/>
      <c r="H1172" s="56">
        <v>45415</v>
      </c>
    </row>
    <row r="1173" spans="1:8" x14ac:dyDescent="0.25">
      <c r="A1173" s="121" t="s">
        <v>1236</v>
      </c>
      <c r="B1173" s="86">
        <v>6</v>
      </c>
      <c r="C1173" s="105">
        <v>7274324</v>
      </c>
      <c r="D1173" s="48">
        <v>44375</v>
      </c>
      <c r="E1173" s="39" t="s">
        <v>193</v>
      </c>
      <c r="F1173" s="39" t="s">
        <v>38</v>
      </c>
      <c r="G1173" s="45"/>
      <c r="H1173" s="56">
        <v>44830</v>
      </c>
    </row>
    <row r="1174" spans="1:8" x14ac:dyDescent="0.25">
      <c r="A1174" s="121" t="s">
        <v>1877</v>
      </c>
      <c r="B1174" s="86">
        <v>35.56</v>
      </c>
      <c r="C1174" s="105">
        <v>7301942</v>
      </c>
      <c r="D1174" s="48">
        <v>44747</v>
      </c>
      <c r="E1174" s="39" t="s">
        <v>193</v>
      </c>
      <c r="F1174" s="39" t="s">
        <v>38</v>
      </c>
      <c r="G1174" s="45"/>
      <c r="H1174" s="56">
        <v>45357</v>
      </c>
    </row>
    <row r="1175" spans="1:8" x14ac:dyDescent="0.25">
      <c r="A1175" s="121" t="s">
        <v>1877</v>
      </c>
      <c r="B1175" s="86">
        <v>38.79</v>
      </c>
      <c r="C1175" s="105">
        <v>7297064</v>
      </c>
      <c r="D1175" s="48">
        <v>45051</v>
      </c>
      <c r="E1175" s="39" t="s">
        <v>193</v>
      </c>
      <c r="F1175" s="39" t="s">
        <v>38</v>
      </c>
      <c r="G1175" s="45"/>
      <c r="H1175" s="56">
        <v>45279</v>
      </c>
    </row>
    <row r="1176" spans="1:8" x14ac:dyDescent="0.25">
      <c r="A1176" s="121" t="s">
        <v>1877</v>
      </c>
      <c r="B1176" s="86">
        <v>68.19</v>
      </c>
      <c r="C1176" s="105">
        <v>7298149</v>
      </c>
      <c r="D1176" s="48">
        <v>45062</v>
      </c>
      <c r="E1176" s="39" t="s">
        <v>193</v>
      </c>
      <c r="F1176" s="39" t="s">
        <v>38</v>
      </c>
      <c r="G1176" s="45"/>
      <c r="H1176" s="56">
        <v>45279</v>
      </c>
    </row>
    <row r="1177" spans="1:8" x14ac:dyDescent="0.25">
      <c r="A1177" s="121" t="s">
        <v>700</v>
      </c>
      <c r="B1177" s="86">
        <v>2366.36</v>
      </c>
      <c r="C1177" s="105">
        <v>7249325</v>
      </c>
      <c r="D1177" s="48">
        <v>44019</v>
      </c>
      <c r="E1177" s="39" t="s">
        <v>193</v>
      </c>
      <c r="F1177" s="39" t="s">
        <v>38</v>
      </c>
      <c r="G1177" s="45"/>
      <c r="H1177" s="56">
        <v>44414</v>
      </c>
    </row>
    <row r="1178" spans="1:8" x14ac:dyDescent="0.25">
      <c r="A1178" s="121" t="s">
        <v>700</v>
      </c>
      <c r="B1178" s="86">
        <v>19358.16</v>
      </c>
      <c r="C1178" s="105">
        <v>7290728</v>
      </c>
      <c r="D1178" s="48">
        <v>44601</v>
      </c>
      <c r="E1178" s="39" t="s">
        <v>193</v>
      </c>
      <c r="F1178" s="39" t="s">
        <v>38</v>
      </c>
      <c r="G1178" s="45"/>
      <c r="H1178" s="56">
        <v>45002</v>
      </c>
    </row>
    <row r="1179" spans="1:8" x14ac:dyDescent="0.25">
      <c r="A1179" s="121" t="s">
        <v>553</v>
      </c>
      <c r="B1179" s="86">
        <v>6</v>
      </c>
      <c r="C1179" s="105">
        <v>7238024</v>
      </c>
      <c r="D1179" s="48">
        <v>43859</v>
      </c>
      <c r="E1179" s="39" t="s">
        <v>193</v>
      </c>
      <c r="F1179" s="39" t="s">
        <v>38</v>
      </c>
      <c r="G1179" s="45"/>
      <c r="H1179" s="56">
        <v>44392</v>
      </c>
    </row>
    <row r="1180" spans="1:8" x14ac:dyDescent="0.25">
      <c r="A1180" s="121" t="s">
        <v>1750</v>
      </c>
      <c r="B1180" s="86">
        <v>6</v>
      </c>
      <c r="C1180" s="105">
        <v>7291932</v>
      </c>
      <c r="D1180" s="48">
        <v>44616</v>
      </c>
      <c r="E1180" s="39" t="s">
        <v>193</v>
      </c>
      <c r="F1180" s="39" t="s">
        <v>38</v>
      </c>
      <c r="G1180" s="45"/>
      <c r="H1180" s="56">
        <v>45002</v>
      </c>
    </row>
    <row r="1181" spans="1:8" x14ac:dyDescent="0.25">
      <c r="A1181" s="121" t="s">
        <v>1576</v>
      </c>
      <c r="B1181" s="86">
        <v>15</v>
      </c>
      <c r="C1181" s="105">
        <v>7280711</v>
      </c>
      <c r="D1181" s="48">
        <v>44466</v>
      </c>
      <c r="E1181" s="39" t="s">
        <v>193</v>
      </c>
      <c r="F1181" s="39" t="s">
        <v>38</v>
      </c>
      <c r="G1181" s="45"/>
      <c r="H1181" s="56">
        <v>44998</v>
      </c>
    </row>
    <row r="1182" spans="1:8" x14ac:dyDescent="0.25">
      <c r="A1182" s="121" t="s">
        <v>1208</v>
      </c>
      <c r="B1182" s="86">
        <v>15</v>
      </c>
      <c r="C1182" s="105">
        <v>7272115</v>
      </c>
      <c r="D1182" s="48">
        <v>44342</v>
      </c>
      <c r="E1182" s="39" t="s">
        <v>193</v>
      </c>
      <c r="F1182" s="39" t="s">
        <v>38</v>
      </c>
      <c r="G1182" s="45"/>
      <c r="H1182" s="56">
        <v>44826</v>
      </c>
    </row>
    <row r="1183" spans="1:8" x14ac:dyDescent="0.25">
      <c r="A1183" s="121" t="s">
        <v>306</v>
      </c>
      <c r="B1183" s="86">
        <v>51.96</v>
      </c>
      <c r="C1183" s="105">
        <v>1110760</v>
      </c>
      <c r="D1183" s="48">
        <v>44103</v>
      </c>
      <c r="E1183" s="39" t="s">
        <v>100</v>
      </c>
      <c r="F1183" s="39" t="s">
        <v>304</v>
      </c>
      <c r="G1183" s="45" t="s">
        <v>299</v>
      </c>
      <c r="H1183" s="56">
        <v>44126</v>
      </c>
    </row>
    <row r="1184" spans="1:8" x14ac:dyDescent="0.25">
      <c r="A1184" s="121" t="s">
        <v>306</v>
      </c>
      <c r="B1184" s="86">
        <v>45.32</v>
      </c>
      <c r="C1184" s="105">
        <v>1110761</v>
      </c>
      <c r="D1184" s="48">
        <v>44103</v>
      </c>
      <c r="E1184" s="39" t="s">
        <v>100</v>
      </c>
      <c r="F1184" s="39" t="s">
        <v>304</v>
      </c>
      <c r="G1184" s="45" t="s">
        <v>300</v>
      </c>
      <c r="H1184" s="56">
        <v>44126</v>
      </c>
    </row>
    <row r="1185" spans="1:8" x14ac:dyDescent="0.25">
      <c r="A1185" s="121" t="s">
        <v>306</v>
      </c>
      <c r="B1185" s="86">
        <v>10.68</v>
      </c>
      <c r="C1185" s="105">
        <v>1110807</v>
      </c>
      <c r="D1185" s="48">
        <v>44103</v>
      </c>
      <c r="E1185" s="39" t="s">
        <v>100</v>
      </c>
      <c r="F1185" s="39" t="s">
        <v>304</v>
      </c>
      <c r="G1185" s="45" t="s">
        <v>302</v>
      </c>
      <c r="H1185" s="56">
        <v>44126</v>
      </c>
    </row>
    <row r="1186" spans="1:8" x14ac:dyDescent="0.25">
      <c r="A1186" s="121" t="s">
        <v>306</v>
      </c>
      <c r="B1186" s="86">
        <v>6.78</v>
      </c>
      <c r="C1186" s="105">
        <v>1110852</v>
      </c>
      <c r="D1186" s="48">
        <v>44103</v>
      </c>
      <c r="E1186" s="39" t="s">
        <v>100</v>
      </c>
      <c r="F1186" s="39" t="s">
        <v>304</v>
      </c>
      <c r="G1186" s="45" t="s">
        <v>303</v>
      </c>
      <c r="H1186" s="56">
        <v>44126</v>
      </c>
    </row>
    <row r="1187" spans="1:8" x14ac:dyDescent="0.25">
      <c r="A1187" s="121" t="s">
        <v>307</v>
      </c>
      <c r="B1187" s="86">
        <v>48.91</v>
      </c>
      <c r="C1187" s="105">
        <v>1156100</v>
      </c>
      <c r="D1187" s="48">
        <v>44426</v>
      </c>
      <c r="E1187" s="39" t="s">
        <v>100</v>
      </c>
      <c r="F1187" s="39" t="s">
        <v>891</v>
      </c>
      <c r="G1187" s="45" t="s">
        <v>892</v>
      </c>
      <c r="H1187" s="56">
        <v>44524</v>
      </c>
    </row>
    <row r="1188" spans="1:8" x14ac:dyDescent="0.25">
      <c r="A1188" s="121" t="s">
        <v>307</v>
      </c>
      <c r="B1188" s="86">
        <v>10.38</v>
      </c>
      <c r="C1188" s="105">
        <v>1156117</v>
      </c>
      <c r="D1188" s="48">
        <v>44426</v>
      </c>
      <c r="E1188" s="39" t="s">
        <v>100</v>
      </c>
      <c r="F1188" s="39" t="s">
        <v>891</v>
      </c>
      <c r="G1188" s="45" t="s">
        <v>892</v>
      </c>
      <c r="H1188" s="56">
        <v>44524</v>
      </c>
    </row>
    <row r="1189" spans="1:8" x14ac:dyDescent="0.25">
      <c r="A1189" s="121" t="s">
        <v>520</v>
      </c>
      <c r="B1189" s="86">
        <v>6</v>
      </c>
      <c r="C1189" s="105">
        <v>7233373</v>
      </c>
      <c r="D1189" s="48">
        <v>43790</v>
      </c>
      <c r="E1189" s="39" t="s">
        <v>193</v>
      </c>
      <c r="F1189" s="39" t="s">
        <v>38</v>
      </c>
      <c r="G1189" s="45"/>
      <c r="H1189" s="56">
        <v>44341</v>
      </c>
    </row>
    <row r="1190" spans="1:8" x14ac:dyDescent="0.25">
      <c r="A1190" s="121" t="s">
        <v>1159</v>
      </c>
      <c r="B1190" s="86">
        <v>6</v>
      </c>
      <c r="C1190" s="105">
        <v>7269986</v>
      </c>
      <c r="D1190" s="48">
        <v>44314</v>
      </c>
      <c r="E1190" s="39" t="s">
        <v>193</v>
      </c>
      <c r="F1190" s="39" t="s">
        <v>38</v>
      </c>
      <c r="G1190" s="45"/>
      <c r="H1190" s="56">
        <v>44685</v>
      </c>
    </row>
    <row r="1191" spans="1:8" x14ac:dyDescent="0.25">
      <c r="A1191" s="121" t="s">
        <v>1850</v>
      </c>
      <c r="B1191" s="86">
        <v>15</v>
      </c>
      <c r="C1191" s="105">
        <v>7296489</v>
      </c>
      <c r="D1191" s="48">
        <v>45043</v>
      </c>
      <c r="E1191" s="39" t="s">
        <v>193</v>
      </c>
      <c r="F1191" s="39" t="s">
        <v>38</v>
      </c>
      <c r="G1191" s="45"/>
      <c r="H1191" s="56">
        <v>45279</v>
      </c>
    </row>
    <row r="1192" spans="1:8" x14ac:dyDescent="0.25">
      <c r="A1192" s="121" t="s">
        <v>1381</v>
      </c>
      <c r="B1192" s="86">
        <v>5</v>
      </c>
      <c r="C1192" s="105">
        <v>124421</v>
      </c>
      <c r="D1192" s="48">
        <v>44973</v>
      </c>
      <c r="E1192" s="39" t="s">
        <v>0</v>
      </c>
      <c r="F1192" s="39" t="s">
        <v>205</v>
      </c>
      <c r="G1192" s="45" t="s">
        <v>1462</v>
      </c>
      <c r="H1192" s="56">
        <v>44973</v>
      </c>
    </row>
    <row r="1193" spans="1:8" x14ac:dyDescent="0.25">
      <c r="A1193" s="121" t="s">
        <v>1067</v>
      </c>
      <c r="B1193" s="86">
        <v>6</v>
      </c>
      <c r="C1193" s="105">
        <v>7265500</v>
      </c>
      <c r="D1193" s="48">
        <v>44251</v>
      </c>
      <c r="E1193" s="39" t="s">
        <v>193</v>
      </c>
      <c r="F1193" s="39" t="s">
        <v>38</v>
      </c>
      <c r="G1193" s="45"/>
      <c r="H1193" s="56">
        <v>44677</v>
      </c>
    </row>
    <row r="1194" spans="1:8" x14ac:dyDescent="0.25">
      <c r="A1194" s="121" t="s">
        <v>1606</v>
      </c>
      <c r="B1194" s="86">
        <v>6</v>
      </c>
      <c r="C1194" s="105">
        <v>7282745</v>
      </c>
      <c r="D1194" s="48">
        <v>44496</v>
      </c>
      <c r="E1194" s="39" t="s">
        <v>193</v>
      </c>
      <c r="F1194" s="39" t="s">
        <v>38</v>
      </c>
      <c r="G1194" s="45"/>
      <c r="H1194" s="56">
        <v>44998</v>
      </c>
    </row>
    <row r="1195" spans="1:8" x14ac:dyDescent="0.25">
      <c r="A1195" s="121" t="s">
        <v>459</v>
      </c>
      <c r="B1195" s="86">
        <v>6</v>
      </c>
      <c r="C1195" s="105">
        <v>7236139</v>
      </c>
      <c r="D1195" s="48">
        <v>43825</v>
      </c>
      <c r="E1195" s="39" t="s">
        <v>193</v>
      </c>
      <c r="F1195" s="39" t="s">
        <v>38</v>
      </c>
      <c r="G1195" s="45"/>
      <c r="H1195" s="56">
        <v>44341</v>
      </c>
    </row>
    <row r="1196" spans="1:8" x14ac:dyDescent="0.25">
      <c r="A1196" s="121" t="s">
        <v>723</v>
      </c>
      <c r="B1196" s="86">
        <v>6</v>
      </c>
      <c r="C1196" s="105">
        <v>7251044</v>
      </c>
      <c r="D1196" s="48">
        <v>44042</v>
      </c>
      <c r="E1196" s="39" t="s">
        <v>193</v>
      </c>
      <c r="F1196" s="39" t="s">
        <v>38</v>
      </c>
      <c r="G1196" s="45"/>
      <c r="H1196" s="56">
        <v>44414</v>
      </c>
    </row>
    <row r="1197" spans="1:8" x14ac:dyDescent="0.25">
      <c r="A1197" s="121" t="s">
        <v>2554</v>
      </c>
      <c r="B1197" s="86">
        <v>15</v>
      </c>
      <c r="C1197" s="105">
        <v>7324985</v>
      </c>
      <c r="D1197" s="48">
        <v>45043</v>
      </c>
      <c r="E1197" s="39" t="s">
        <v>193</v>
      </c>
      <c r="F1197" s="39" t="s">
        <v>38</v>
      </c>
      <c r="G1197" s="45"/>
      <c r="H1197" s="56">
        <v>45415</v>
      </c>
    </row>
    <row r="1198" spans="1:8" x14ac:dyDescent="0.25">
      <c r="A1198" s="121" t="s">
        <v>1776</v>
      </c>
      <c r="B1198" s="86">
        <v>15</v>
      </c>
      <c r="C1198" s="105">
        <v>7292132</v>
      </c>
      <c r="D1198" s="48">
        <v>44616</v>
      </c>
      <c r="E1198" s="39" t="s">
        <v>193</v>
      </c>
      <c r="F1198" s="39" t="s">
        <v>38</v>
      </c>
      <c r="G1198" s="45"/>
      <c r="H1198" s="56">
        <v>45002</v>
      </c>
    </row>
    <row r="1199" spans="1:8" x14ac:dyDescent="0.25">
      <c r="A1199" s="121" t="s">
        <v>383</v>
      </c>
      <c r="B1199" s="86">
        <v>20</v>
      </c>
      <c r="C1199" s="105">
        <v>117042</v>
      </c>
      <c r="D1199" s="48">
        <v>44245</v>
      </c>
      <c r="E1199" s="39" t="s">
        <v>0</v>
      </c>
      <c r="F1199" s="39" t="s">
        <v>205</v>
      </c>
      <c r="G1199" s="45" t="s">
        <v>384</v>
      </c>
      <c r="H1199" s="56">
        <v>44244</v>
      </c>
    </row>
    <row r="1200" spans="1:8" x14ac:dyDescent="0.25">
      <c r="A1200" s="121" t="s">
        <v>383</v>
      </c>
      <c r="B1200" s="86">
        <v>20</v>
      </c>
      <c r="C1200" s="105">
        <v>118554</v>
      </c>
      <c r="D1200" s="48">
        <v>44245</v>
      </c>
      <c r="E1200" s="39" t="s">
        <v>0</v>
      </c>
      <c r="F1200" s="39" t="s">
        <v>205</v>
      </c>
      <c r="G1200" s="45" t="s">
        <v>384</v>
      </c>
      <c r="H1200" s="56">
        <v>44244</v>
      </c>
    </row>
    <row r="1201" spans="1:8" x14ac:dyDescent="0.25">
      <c r="A1201" s="121" t="s">
        <v>383</v>
      </c>
      <c r="B1201" s="86">
        <v>25</v>
      </c>
      <c r="C1201" s="105">
        <v>118758</v>
      </c>
      <c r="D1201" s="48">
        <v>44245</v>
      </c>
      <c r="E1201" s="39" t="s">
        <v>0</v>
      </c>
      <c r="F1201" s="39" t="s">
        <v>205</v>
      </c>
      <c r="G1201" s="45" t="s">
        <v>384</v>
      </c>
      <c r="H1201" s="56">
        <v>44244</v>
      </c>
    </row>
    <row r="1202" spans="1:8" x14ac:dyDescent="0.25">
      <c r="A1202" s="121" t="s">
        <v>383</v>
      </c>
      <c r="B1202" s="86">
        <v>25</v>
      </c>
      <c r="C1202" s="105">
        <v>119094</v>
      </c>
      <c r="D1202" s="48">
        <v>44245</v>
      </c>
      <c r="E1202" s="39" t="s">
        <v>0</v>
      </c>
      <c r="F1202" s="39" t="s">
        <v>205</v>
      </c>
      <c r="G1202" s="45" t="s">
        <v>384</v>
      </c>
      <c r="H1202" s="56">
        <v>44244</v>
      </c>
    </row>
    <row r="1203" spans="1:8" x14ac:dyDescent="0.25">
      <c r="A1203" s="121" t="s">
        <v>863</v>
      </c>
      <c r="B1203" s="86">
        <v>42.35</v>
      </c>
      <c r="C1203" s="105">
        <v>7259409</v>
      </c>
      <c r="D1203" s="48">
        <v>44158</v>
      </c>
      <c r="E1203" s="39" t="s">
        <v>193</v>
      </c>
      <c r="F1203" s="39" t="s">
        <v>38</v>
      </c>
      <c r="G1203" s="45"/>
      <c r="H1203" s="56">
        <v>44565</v>
      </c>
    </row>
    <row r="1204" spans="1:8" x14ac:dyDescent="0.25">
      <c r="A1204" s="66" t="s">
        <v>178</v>
      </c>
      <c r="B1204" s="83">
        <v>500</v>
      </c>
      <c r="C1204" s="113">
        <v>38969</v>
      </c>
      <c r="D1204" s="67" t="s">
        <v>121</v>
      </c>
      <c r="E1204" s="43" t="s">
        <v>194</v>
      </c>
      <c r="F1204" s="43" t="s">
        <v>158</v>
      </c>
      <c r="G1204" s="87" t="s">
        <v>159</v>
      </c>
      <c r="H1204" s="92">
        <v>42516</v>
      </c>
    </row>
    <row r="1205" spans="1:8" x14ac:dyDescent="0.25">
      <c r="A1205" s="121" t="s">
        <v>613</v>
      </c>
      <c r="B1205" s="86">
        <v>6</v>
      </c>
      <c r="C1205" s="105">
        <v>7242625</v>
      </c>
      <c r="D1205" s="48">
        <v>43920</v>
      </c>
      <c r="E1205" s="39" t="s">
        <v>193</v>
      </c>
      <c r="F1205" s="39" t="s">
        <v>38</v>
      </c>
      <c r="G1205" s="45"/>
      <c r="H1205" s="56">
        <v>44397</v>
      </c>
    </row>
    <row r="1206" spans="1:8" x14ac:dyDescent="0.25">
      <c r="A1206" s="121" t="s">
        <v>309</v>
      </c>
      <c r="B1206" s="86">
        <v>51.96</v>
      </c>
      <c r="C1206" s="105">
        <v>1135401</v>
      </c>
      <c r="D1206" s="48">
        <v>44280</v>
      </c>
      <c r="E1206" s="39" t="s">
        <v>647</v>
      </c>
      <c r="F1206" s="39" t="s">
        <v>229</v>
      </c>
      <c r="G1206" s="45" t="s">
        <v>196</v>
      </c>
      <c r="H1206" s="56">
        <v>44369</v>
      </c>
    </row>
    <row r="1207" spans="1:8" x14ac:dyDescent="0.25">
      <c r="A1207" s="121" t="s">
        <v>309</v>
      </c>
      <c r="B1207" s="86">
        <v>45.32</v>
      </c>
      <c r="C1207" s="105">
        <v>1135402</v>
      </c>
      <c r="D1207" s="48">
        <v>44280</v>
      </c>
      <c r="E1207" s="39" t="s">
        <v>647</v>
      </c>
      <c r="F1207" s="39" t="s">
        <v>229</v>
      </c>
      <c r="G1207" s="45" t="s">
        <v>196</v>
      </c>
      <c r="H1207" s="56">
        <v>44369</v>
      </c>
    </row>
    <row r="1208" spans="1:8" x14ac:dyDescent="0.25">
      <c r="A1208" s="121" t="s">
        <v>309</v>
      </c>
      <c r="B1208" s="86">
        <v>10.69</v>
      </c>
      <c r="C1208" s="105">
        <v>1135453</v>
      </c>
      <c r="D1208" s="48">
        <v>44280</v>
      </c>
      <c r="E1208" s="39" t="s">
        <v>647</v>
      </c>
      <c r="F1208" s="39" t="s">
        <v>229</v>
      </c>
      <c r="G1208" s="45" t="s">
        <v>196</v>
      </c>
      <c r="H1208" s="56">
        <v>44369</v>
      </c>
    </row>
    <row r="1209" spans="1:8" x14ac:dyDescent="0.25">
      <c r="A1209" s="121" t="s">
        <v>309</v>
      </c>
      <c r="B1209" s="86">
        <v>6.77</v>
      </c>
      <c r="C1209" s="105">
        <v>1135569</v>
      </c>
      <c r="D1209" s="48">
        <v>44280</v>
      </c>
      <c r="E1209" s="39" t="s">
        <v>647</v>
      </c>
      <c r="F1209" s="39" t="s">
        <v>229</v>
      </c>
      <c r="G1209" s="45" t="s">
        <v>196</v>
      </c>
      <c r="H1209" s="56">
        <v>44369</v>
      </c>
    </row>
    <row r="1210" spans="1:8" x14ac:dyDescent="0.25">
      <c r="A1210" s="121" t="s">
        <v>2202</v>
      </c>
      <c r="B1210" s="86">
        <v>15</v>
      </c>
      <c r="C1210" s="105">
        <v>7308852</v>
      </c>
      <c r="D1210" s="48">
        <v>44834</v>
      </c>
      <c r="E1210" s="39" t="s">
        <v>193</v>
      </c>
      <c r="F1210" s="39" t="s">
        <v>38</v>
      </c>
      <c r="G1210" s="45"/>
      <c r="H1210" s="56">
        <v>45359</v>
      </c>
    </row>
    <row r="1211" spans="1:8" x14ac:dyDescent="0.25">
      <c r="A1211" s="121" t="s">
        <v>2414</v>
      </c>
      <c r="B1211" s="86">
        <v>6</v>
      </c>
      <c r="C1211" s="105">
        <v>7320123</v>
      </c>
      <c r="D1211" s="48">
        <v>44985</v>
      </c>
      <c r="E1211" s="39" t="s">
        <v>193</v>
      </c>
      <c r="F1211" s="39" t="s">
        <v>38</v>
      </c>
      <c r="G1211" s="45"/>
      <c r="H1211" s="56">
        <v>45371</v>
      </c>
    </row>
    <row r="1212" spans="1:8" x14ac:dyDescent="0.25">
      <c r="A1212" s="121" t="s">
        <v>305</v>
      </c>
      <c r="B1212" s="86">
        <v>51.96</v>
      </c>
      <c r="C1212" s="105">
        <v>1110756</v>
      </c>
      <c r="D1212" s="48">
        <v>44103</v>
      </c>
      <c r="E1212" s="39" t="s">
        <v>100</v>
      </c>
      <c r="F1212" s="39" t="s">
        <v>304</v>
      </c>
      <c r="G1212" s="45" t="s">
        <v>298</v>
      </c>
      <c r="H1212" s="56">
        <v>44126</v>
      </c>
    </row>
    <row r="1213" spans="1:8" x14ac:dyDescent="0.25">
      <c r="A1213" s="121" t="s">
        <v>305</v>
      </c>
      <c r="B1213" s="86">
        <v>45.32</v>
      </c>
      <c r="C1213" s="105">
        <v>1110757</v>
      </c>
      <c r="D1213" s="48">
        <v>44103</v>
      </c>
      <c r="E1213" s="39" t="s">
        <v>100</v>
      </c>
      <c r="F1213" s="39" t="s">
        <v>304</v>
      </c>
      <c r="G1213" s="45" t="s">
        <v>297</v>
      </c>
      <c r="H1213" s="56">
        <v>44126</v>
      </c>
    </row>
    <row r="1214" spans="1:8" x14ac:dyDescent="0.25">
      <c r="A1214" s="121" t="s">
        <v>305</v>
      </c>
      <c r="B1214" s="86">
        <v>10.68</v>
      </c>
      <c r="C1214" s="105">
        <v>1110802</v>
      </c>
      <c r="D1214" s="48">
        <v>44103</v>
      </c>
      <c r="E1214" s="39" t="s">
        <v>100</v>
      </c>
      <c r="F1214" s="39" t="s">
        <v>304</v>
      </c>
      <c r="G1214" s="45" t="s">
        <v>301</v>
      </c>
      <c r="H1214" s="56">
        <v>44126</v>
      </c>
    </row>
    <row r="1215" spans="1:8" x14ac:dyDescent="0.25">
      <c r="A1215" s="121" t="s">
        <v>305</v>
      </c>
      <c r="B1215" s="86">
        <v>6.78</v>
      </c>
      <c r="C1215" s="105">
        <v>1110850</v>
      </c>
      <c r="D1215" s="48">
        <v>44103</v>
      </c>
      <c r="E1215" s="39" t="s">
        <v>100</v>
      </c>
      <c r="F1215" s="39" t="s">
        <v>304</v>
      </c>
      <c r="G1215" s="45" t="s">
        <v>296</v>
      </c>
      <c r="H1215" s="56">
        <v>44126</v>
      </c>
    </row>
    <row r="1216" spans="1:8" x14ac:dyDescent="0.25">
      <c r="A1216" s="121" t="s">
        <v>305</v>
      </c>
      <c r="B1216" s="86">
        <v>10.38</v>
      </c>
      <c r="C1216" s="105">
        <v>1156116</v>
      </c>
      <c r="D1216" s="48">
        <v>44426</v>
      </c>
      <c r="E1216" s="39" t="s">
        <v>100</v>
      </c>
      <c r="F1216" s="39" t="s">
        <v>891</v>
      </c>
      <c r="G1216" s="45" t="s">
        <v>892</v>
      </c>
      <c r="H1216" s="56">
        <v>44524</v>
      </c>
    </row>
    <row r="1217" spans="1:8" x14ac:dyDescent="0.25">
      <c r="A1217" s="121" t="s">
        <v>305</v>
      </c>
      <c r="B1217" s="86">
        <v>48.91</v>
      </c>
      <c r="C1217" s="105">
        <v>1156099</v>
      </c>
      <c r="D1217" s="48">
        <v>44426</v>
      </c>
      <c r="E1217" s="39" t="s">
        <v>100</v>
      </c>
      <c r="F1217" s="39" t="s">
        <v>891</v>
      </c>
      <c r="G1217" s="45" t="s">
        <v>892</v>
      </c>
      <c r="H1217" s="56">
        <v>44524</v>
      </c>
    </row>
    <row r="1218" spans="1:8" x14ac:dyDescent="0.25">
      <c r="A1218" s="121" t="s">
        <v>310</v>
      </c>
      <c r="B1218" s="86">
        <v>10.68</v>
      </c>
      <c r="C1218" s="105">
        <v>1135459</v>
      </c>
      <c r="D1218" s="48">
        <v>44280</v>
      </c>
      <c r="E1218" s="39" t="s">
        <v>100</v>
      </c>
      <c r="F1218" s="39" t="s">
        <v>230</v>
      </c>
      <c r="G1218" s="45" t="s">
        <v>196</v>
      </c>
      <c r="H1218" s="56">
        <v>44369</v>
      </c>
    </row>
    <row r="1219" spans="1:8" x14ac:dyDescent="0.25">
      <c r="A1219" s="121" t="s">
        <v>310</v>
      </c>
      <c r="B1219" s="86">
        <v>6.77</v>
      </c>
      <c r="C1219" s="105">
        <v>1135570</v>
      </c>
      <c r="D1219" s="48">
        <v>44280</v>
      </c>
      <c r="E1219" s="39" t="s">
        <v>100</v>
      </c>
      <c r="F1219" s="39" t="s">
        <v>230</v>
      </c>
      <c r="G1219" s="45" t="s">
        <v>196</v>
      </c>
      <c r="H1219" s="56">
        <v>44369</v>
      </c>
    </row>
    <row r="1220" spans="1:8" x14ac:dyDescent="0.25">
      <c r="A1220" s="121" t="s">
        <v>310</v>
      </c>
      <c r="B1220" s="86">
        <v>48.91</v>
      </c>
      <c r="C1220" s="105">
        <v>1189787</v>
      </c>
      <c r="D1220" s="48">
        <v>44749</v>
      </c>
      <c r="E1220" s="39" t="s">
        <v>100</v>
      </c>
      <c r="F1220" s="39" t="s">
        <v>230</v>
      </c>
      <c r="G1220" s="45" t="s">
        <v>196</v>
      </c>
      <c r="H1220" s="56">
        <v>44858</v>
      </c>
    </row>
    <row r="1221" spans="1:8" x14ac:dyDescent="0.25">
      <c r="A1221" s="121" t="s">
        <v>310</v>
      </c>
      <c r="B1221" s="86">
        <v>10.39</v>
      </c>
      <c r="C1221" s="105">
        <v>1189778</v>
      </c>
      <c r="D1221" s="48">
        <v>44749</v>
      </c>
      <c r="E1221" s="39" t="s">
        <v>100</v>
      </c>
      <c r="F1221" s="39" t="s">
        <v>230</v>
      </c>
      <c r="G1221" s="45" t="s">
        <v>196</v>
      </c>
      <c r="H1221" s="56">
        <v>44858</v>
      </c>
    </row>
    <row r="1222" spans="1:8" x14ac:dyDescent="0.25">
      <c r="A1222" s="121" t="s">
        <v>1864</v>
      </c>
      <c r="B1222" s="86">
        <v>6</v>
      </c>
      <c r="C1222" s="105">
        <v>7296574</v>
      </c>
      <c r="D1222" s="48">
        <v>45043</v>
      </c>
      <c r="E1222" s="39" t="s">
        <v>193</v>
      </c>
      <c r="F1222" s="39" t="s">
        <v>38</v>
      </c>
      <c r="G1222" s="45"/>
      <c r="H1222" s="56">
        <v>45279</v>
      </c>
    </row>
    <row r="1223" spans="1:8" x14ac:dyDescent="0.25">
      <c r="A1223" s="121" t="s">
        <v>251</v>
      </c>
      <c r="B1223" s="86">
        <v>51.5</v>
      </c>
      <c r="C1223" s="105">
        <v>116208</v>
      </c>
      <c r="D1223" s="48">
        <v>44245</v>
      </c>
      <c r="E1223" s="39" t="s">
        <v>0</v>
      </c>
      <c r="F1223" s="39" t="s">
        <v>205</v>
      </c>
      <c r="G1223" s="45" t="s">
        <v>361</v>
      </c>
      <c r="H1223" s="56">
        <v>44244</v>
      </c>
    </row>
    <row r="1224" spans="1:8" x14ac:dyDescent="0.25">
      <c r="A1224" s="121" t="s">
        <v>251</v>
      </c>
      <c r="B1224" s="86">
        <v>36</v>
      </c>
      <c r="C1224" s="105">
        <v>41311</v>
      </c>
      <c r="D1224" s="48">
        <v>45293</v>
      </c>
      <c r="E1224" s="39" t="s">
        <v>194</v>
      </c>
      <c r="F1224" s="39" t="s">
        <v>205</v>
      </c>
      <c r="G1224" s="45" t="s">
        <v>1932</v>
      </c>
      <c r="H1224" s="56">
        <v>45295</v>
      </c>
    </row>
    <row r="1225" spans="1:8" x14ac:dyDescent="0.25">
      <c r="A1225" s="18" t="s">
        <v>2255</v>
      </c>
      <c r="B1225" s="10">
        <v>6</v>
      </c>
      <c r="C1225" s="42">
        <v>7310923</v>
      </c>
      <c r="D1225" s="36">
        <v>44865</v>
      </c>
      <c r="E1225" s="39" t="s">
        <v>193</v>
      </c>
      <c r="F1225" s="39" t="s">
        <v>38</v>
      </c>
      <c r="H1225" s="40">
        <v>45363</v>
      </c>
    </row>
    <row r="1226" spans="1:8" x14ac:dyDescent="0.25">
      <c r="A1226" s="121" t="s">
        <v>1816</v>
      </c>
      <c r="B1226" s="86">
        <v>6</v>
      </c>
      <c r="C1226" s="105">
        <v>7294475</v>
      </c>
      <c r="D1226" s="48">
        <v>44650</v>
      </c>
      <c r="E1226" s="39" t="s">
        <v>193</v>
      </c>
      <c r="F1226" s="39" t="s">
        <v>38</v>
      </c>
      <c r="G1226" s="45"/>
      <c r="H1226" s="56">
        <v>45002</v>
      </c>
    </row>
    <row r="1227" spans="1:8" x14ac:dyDescent="0.25">
      <c r="A1227" s="121" t="s">
        <v>593</v>
      </c>
      <c r="B1227" s="86">
        <v>6</v>
      </c>
      <c r="C1227" s="105">
        <v>7240205</v>
      </c>
      <c r="D1227" s="48">
        <v>43886</v>
      </c>
      <c r="E1227" s="39" t="s">
        <v>193</v>
      </c>
      <c r="F1227" s="39" t="s">
        <v>38</v>
      </c>
      <c r="G1227" s="45"/>
      <c r="H1227" s="56">
        <v>44397</v>
      </c>
    </row>
    <row r="1228" spans="1:8" x14ac:dyDescent="0.25">
      <c r="A1228" s="121" t="s">
        <v>755</v>
      </c>
      <c r="B1228" s="86">
        <v>6</v>
      </c>
      <c r="C1228" s="105">
        <v>7253029</v>
      </c>
      <c r="D1228" s="48">
        <v>44074</v>
      </c>
      <c r="E1228" s="39" t="s">
        <v>193</v>
      </c>
      <c r="F1228" s="39" t="s">
        <v>38</v>
      </c>
      <c r="G1228" s="45"/>
      <c r="H1228" s="56">
        <v>44442</v>
      </c>
    </row>
    <row r="1229" spans="1:8" x14ac:dyDescent="0.25">
      <c r="A1229" s="121" t="s">
        <v>1276</v>
      </c>
      <c r="B1229" s="86">
        <v>48.91</v>
      </c>
      <c r="C1229" s="105">
        <v>1189786</v>
      </c>
      <c r="D1229" s="48">
        <v>44749</v>
      </c>
      <c r="E1229" s="39" t="s">
        <v>100</v>
      </c>
      <c r="F1229" s="39" t="s">
        <v>1277</v>
      </c>
      <c r="G1229" s="45" t="s">
        <v>196</v>
      </c>
      <c r="H1229" s="56">
        <v>44858</v>
      </c>
    </row>
    <row r="1230" spans="1:8" x14ac:dyDescent="0.25">
      <c r="A1230" s="121" t="s">
        <v>1276</v>
      </c>
      <c r="B1230" s="86">
        <v>10.38</v>
      </c>
      <c r="C1230" s="105">
        <v>1189777</v>
      </c>
      <c r="D1230" s="48">
        <v>44749</v>
      </c>
      <c r="E1230" s="39" t="s">
        <v>100</v>
      </c>
      <c r="F1230" s="39" t="s">
        <v>1277</v>
      </c>
      <c r="G1230" s="45" t="s">
        <v>196</v>
      </c>
      <c r="H1230" s="56">
        <v>44858</v>
      </c>
    </row>
    <row r="1231" spans="1:8" x14ac:dyDescent="0.25">
      <c r="A1231" s="121" t="s">
        <v>1771</v>
      </c>
      <c r="B1231" s="86">
        <v>6</v>
      </c>
      <c r="C1231" s="105">
        <v>7292021</v>
      </c>
      <c r="D1231" s="48">
        <v>44616</v>
      </c>
      <c r="E1231" s="39" t="s">
        <v>193</v>
      </c>
      <c r="F1231" s="39" t="s">
        <v>38</v>
      </c>
      <c r="G1231" s="45"/>
      <c r="H1231" s="56">
        <v>45002</v>
      </c>
    </row>
    <row r="1232" spans="1:8" x14ac:dyDescent="0.25">
      <c r="A1232" s="121" t="s">
        <v>643</v>
      </c>
      <c r="B1232" s="86">
        <v>6</v>
      </c>
      <c r="C1232" s="105">
        <v>7242968</v>
      </c>
      <c r="D1232" s="48">
        <v>43920</v>
      </c>
      <c r="E1232" s="39" t="s">
        <v>193</v>
      </c>
      <c r="F1232" s="39" t="s">
        <v>38</v>
      </c>
      <c r="G1232" s="45"/>
      <c r="H1232" s="56">
        <v>44397</v>
      </c>
    </row>
    <row r="1233" spans="1:8" x14ac:dyDescent="0.25">
      <c r="A1233" s="121" t="s">
        <v>1212</v>
      </c>
      <c r="B1233" s="86">
        <v>56.3</v>
      </c>
      <c r="C1233" s="105">
        <v>7272155</v>
      </c>
      <c r="D1233" s="48">
        <v>44342</v>
      </c>
      <c r="E1233" s="39" t="s">
        <v>193</v>
      </c>
      <c r="F1233" s="39" t="s">
        <v>38</v>
      </c>
      <c r="G1233" s="45"/>
      <c r="H1233" s="56">
        <v>44826</v>
      </c>
    </row>
    <row r="1234" spans="1:8" x14ac:dyDescent="0.25">
      <c r="A1234" s="121" t="s">
        <v>1227</v>
      </c>
      <c r="B1234" s="86">
        <v>6</v>
      </c>
      <c r="C1234" s="105">
        <v>7272269</v>
      </c>
      <c r="D1234" s="48">
        <v>44342</v>
      </c>
      <c r="E1234" s="39" t="s">
        <v>193</v>
      </c>
      <c r="F1234" s="39" t="s">
        <v>38</v>
      </c>
      <c r="G1234" s="45"/>
      <c r="H1234" s="56">
        <v>44826</v>
      </c>
    </row>
    <row r="1235" spans="1:8" x14ac:dyDescent="0.25">
      <c r="A1235" s="18" t="s">
        <v>2386</v>
      </c>
      <c r="B1235" s="10">
        <v>15</v>
      </c>
      <c r="C1235" s="42">
        <v>7318014</v>
      </c>
      <c r="D1235" s="36">
        <v>44957</v>
      </c>
      <c r="E1235" s="39" t="s">
        <v>193</v>
      </c>
      <c r="F1235" s="39" t="s">
        <v>38</v>
      </c>
      <c r="H1235" s="40">
        <v>45363</v>
      </c>
    </row>
    <row r="1236" spans="1:8" x14ac:dyDescent="0.25">
      <c r="A1236" s="121" t="s">
        <v>2386</v>
      </c>
      <c r="B1236" s="86">
        <v>15</v>
      </c>
      <c r="C1236" s="105">
        <v>7322780</v>
      </c>
      <c r="D1236" s="48">
        <v>45015</v>
      </c>
      <c r="E1236" s="39" t="s">
        <v>193</v>
      </c>
      <c r="F1236" s="39" t="s">
        <v>38</v>
      </c>
      <c r="G1236" s="45"/>
      <c r="H1236" s="56">
        <v>45415</v>
      </c>
    </row>
    <row r="1237" spans="1:8" x14ac:dyDescent="0.25">
      <c r="A1237" s="121" t="s">
        <v>419</v>
      </c>
      <c r="B1237" s="86">
        <v>50.5</v>
      </c>
      <c r="C1237" s="105">
        <v>119071</v>
      </c>
      <c r="D1237" s="48">
        <v>44245</v>
      </c>
      <c r="E1237" s="39" t="s">
        <v>0</v>
      </c>
      <c r="F1237" s="39" t="s">
        <v>205</v>
      </c>
      <c r="G1237" s="45" t="s">
        <v>420</v>
      </c>
      <c r="H1237" s="56">
        <v>44244</v>
      </c>
    </row>
    <row r="1238" spans="1:8" x14ac:dyDescent="0.25">
      <c r="A1238" s="121" t="s">
        <v>646</v>
      </c>
      <c r="B1238" s="86">
        <v>51.96</v>
      </c>
      <c r="C1238" s="105">
        <v>1135408</v>
      </c>
      <c r="D1238" s="48">
        <v>44280</v>
      </c>
      <c r="E1238" s="39" t="s">
        <v>647</v>
      </c>
      <c r="F1238" s="39" t="s">
        <v>230</v>
      </c>
      <c r="G1238" s="45" t="s">
        <v>196</v>
      </c>
      <c r="H1238" s="56">
        <v>44369</v>
      </c>
    </row>
    <row r="1239" spans="1:8" x14ac:dyDescent="0.25">
      <c r="A1239" s="121" t="s">
        <v>646</v>
      </c>
      <c r="B1239" s="86">
        <v>45.33</v>
      </c>
      <c r="C1239" s="105">
        <v>1135409</v>
      </c>
      <c r="D1239" s="48">
        <v>44280</v>
      </c>
      <c r="E1239" s="39" t="s">
        <v>647</v>
      </c>
      <c r="F1239" s="39" t="s">
        <v>230</v>
      </c>
      <c r="G1239" s="45" t="s">
        <v>196</v>
      </c>
      <c r="H1239" s="56">
        <v>44369</v>
      </c>
    </row>
    <row r="1240" spans="1:8" x14ac:dyDescent="0.25">
      <c r="A1240" s="121" t="s">
        <v>1109</v>
      </c>
      <c r="B1240" s="86">
        <v>6</v>
      </c>
      <c r="C1240" s="105">
        <v>7267698</v>
      </c>
      <c r="D1240" s="48">
        <v>44284</v>
      </c>
      <c r="E1240" s="39" t="s">
        <v>193</v>
      </c>
      <c r="F1240" s="39" t="s">
        <v>38</v>
      </c>
      <c r="G1240" s="45"/>
      <c r="H1240" s="56">
        <v>44683</v>
      </c>
    </row>
    <row r="1241" spans="1:8" x14ac:dyDescent="0.25">
      <c r="A1241" s="121" t="s">
        <v>554</v>
      </c>
      <c r="B1241" s="86">
        <v>6</v>
      </c>
      <c r="C1241" s="105">
        <v>7238025</v>
      </c>
      <c r="D1241" s="48">
        <v>43859</v>
      </c>
      <c r="E1241" s="39" t="s">
        <v>193</v>
      </c>
      <c r="F1241" s="39" t="s">
        <v>38</v>
      </c>
      <c r="G1241" s="45"/>
      <c r="H1241" s="56">
        <v>44392</v>
      </c>
    </row>
    <row r="1242" spans="1:8" x14ac:dyDescent="0.25">
      <c r="A1242" s="121" t="s">
        <v>1757</v>
      </c>
      <c r="B1242" s="86">
        <v>6</v>
      </c>
      <c r="C1242" s="105">
        <v>7291964</v>
      </c>
      <c r="D1242" s="48">
        <v>44616</v>
      </c>
      <c r="E1242" s="39" t="s">
        <v>193</v>
      </c>
      <c r="F1242" s="39" t="s">
        <v>38</v>
      </c>
      <c r="G1242" s="45"/>
      <c r="H1242" s="56">
        <v>45002</v>
      </c>
    </row>
    <row r="1243" spans="1:8" x14ac:dyDescent="0.25">
      <c r="A1243" s="121" t="s">
        <v>1550</v>
      </c>
      <c r="B1243" s="86">
        <v>6</v>
      </c>
      <c r="C1243" s="105">
        <v>7278919</v>
      </c>
      <c r="D1243" s="48">
        <v>44435</v>
      </c>
      <c r="E1243" s="39" t="s">
        <v>193</v>
      </c>
      <c r="F1243" s="39" t="s">
        <v>38</v>
      </c>
      <c r="G1243" s="45"/>
      <c r="H1243" s="56">
        <v>44998</v>
      </c>
    </row>
    <row r="1244" spans="1:8" x14ac:dyDescent="0.25">
      <c r="A1244" s="121" t="s">
        <v>2099</v>
      </c>
      <c r="B1244" s="86">
        <v>6</v>
      </c>
      <c r="C1244" s="105">
        <v>7301687</v>
      </c>
      <c r="D1244" s="48">
        <v>44741</v>
      </c>
      <c r="E1244" s="39" t="s">
        <v>193</v>
      </c>
      <c r="F1244" s="39" t="s">
        <v>38</v>
      </c>
      <c r="G1244" s="45"/>
      <c r="H1244" s="56">
        <v>45356</v>
      </c>
    </row>
    <row r="1245" spans="1:8" x14ac:dyDescent="0.25">
      <c r="A1245" s="121" t="s">
        <v>2099</v>
      </c>
      <c r="B1245" s="86">
        <v>6</v>
      </c>
      <c r="C1245" s="105">
        <v>7308717</v>
      </c>
      <c r="D1245" s="48">
        <v>44834</v>
      </c>
      <c r="E1245" s="39" t="s">
        <v>193</v>
      </c>
      <c r="F1245" s="39" t="s">
        <v>38</v>
      </c>
      <c r="G1245" s="45"/>
      <c r="H1245" s="56">
        <v>45359</v>
      </c>
    </row>
    <row r="1246" spans="1:8" x14ac:dyDescent="0.25">
      <c r="A1246" s="121" t="s">
        <v>1690</v>
      </c>
      <c r="B1246" s="86">
        <v>6</v>
      </c>
      <c r="C1246" s="105">
        <v>7287999</v>
      </c>
      <c r="D1246" s="48">
        <v>44551</v>
      </c>
      <c r="E1246" s="39" t="s">
        <v>193</v>
      </c>
      <c r="F1246" s="39" t="s">
        <v>38</v>
      </c>
      <c r="G1246" s="45"/>
      <c r="H1246" s="56">
        <v>44998</v>
      </c>
    </row>
    <row r="1247" spans="1:8" x14ac:dyDescent="0.25">
      <c r="A1247" s="121" t="s">
        <v>754</v>
      </c>
      <c r="B1247" s="86">
        <v>6</v>
      </c>
      <c r="C1247" s="105">
        <v>7253027</v>
      </c>
      <c r="D1247" s="48">
        <v>44074</v>
      </c>
      <c r="E1247" s="39" t="s">
        <v>193</v>
      </c>
      <c r="F1247" s="39" t="s">
        <v>38</v>
      </c>
      <c r="G1247" s="45"/>
      <c r="H1247" s="56">
        <v>44442</v>
      </c>
    </row>
    <row r="1248" spans="1:8" x14ac:dyDescent="0.25">
      <c r="A1248" s="121" t="s">
        <v>2424</v>
      </c>
      <c r="B1248" s="86">
        <v>6</v>
      </c>
      <c r="C1248" s="105">
        <v>7320149</v>
      </c>
      <c r="D1248" s="48">
        <v>44985</v>
      </c>
      <c r="E1248" s="39" t="s">
        <v>193</v>
      </c>
      <c r="F1248" s="39" t="s">
        <v>38</v>
      </c>
      <c r="G1248" s="45"/>
      <c r="H1248" s="56">
        <v>45371</v>
      </c>
    </row>
    <row r="1249" spans="1:8" x14ac:dyDescent="0.25">
      <c r="A1249" s="121" t="s">
        <v>2556</v>
      </c>
      <c r="B1249" s="86">
        <v>6</v>
      </c>
      <c r="C1249" s="105">
        <v>7324994</v>
      </c>
      <c r="D1249" s="48">
        <v>45043</v>
      </c>
      <c r="E1249" s="39" t="s">
        <v>193</v>
      </c>
      <c r="F1249" s="39" t="s">
        <v>38</v>
      </c>
      <c r="G1249" s="45"/>
      <c r="H1249" s="56">
        <v>45415</v>
      </c>
    </row>
    <row r="1250" spans="1:8" x14ac:dyDescent="0.25">
      <c r="A1250" s="121" t="s">
        <v>517</v>
      </c>
      <c r="B1250" s="86">
        <v>6</v>
      </c>
      <c r="C1250" s="105">
        <v>7233353</v>
      </c>
      <c r="D1250" s="48">
        <v>43790</v>
      </c>
      <c r="E1250" s="39" t="s">
        <v>193</v>
      </c>
      <c r="F1250" s="39" t="s">
        <v>38</v>
      </c>
      <c r="G1250" s="45"/>
      <c r="H1250" s="56">
        <v>44341</v>
      </c>
    </row>
    <row r="1251" spans="1:8" x14ac:dyDescent="0.25">
      <c r="A1251" s="121" t="s">
        <v>519</v>
      </c>
      <c r="B1251" s="86">
        <v>6</v>
      </c>
      <c r="C1251" s="105">
        <v>7233360</v>
      </c>
      <c r="D1251" s="48">
        <v>43790</v>
      </c>
      <c r="E1251" s="39" t="s">
        <v>193</v>
      </c>
      <c r="F1251" s="39" t="s">
        <v>38</v>
      </c>
      <c r="G1251" s="45"/>
      <c r="H1251" s="56">
        <v>44341</v>
      </c>
    </row>
    <row r="1252" spans="1:8" x14ac:dyDescent="0.25">
      <c r="A1252" s="121" t="s">
        <v>519</v>
      </c>
      <c r="B1252" s="86">
        <v>6</v>
      </c>
      <c r="C1252" s="105">
        <v>7285565</v>
      </c>
      <c r="D1252" s="48">
        <v>44523</v>
      </c>
      <c r="E1252" s="39" t="s">
        <v>193</v>
      </c>
      <c r="F1252" s="39" t="s">
        <v>38</v>
      </c>
      <c r="G1252" s="45"/>
      <c r="H1252" s="56">
        <v>44998</v>
      </c>
    </row>
    <row r="1253" spans="1:8" x14ac:dyDescent="0.25">
      <c r="A1253" s="121" t="s">
        <v>1559</v>
      </c>
      <c r="B1253" s="86">
        <v>6</v>
      </c>
      <c r="C1253" s="105">
        <v>7278968</v>
      </c>
      <c r="D1253" s="48">
        <v>44435</v>
      </c>
      <c r="E1253" s="39" t="s">
        <v>193</v>
      </c>
      <c r="F1253" s="39" t="s">
        <v>38</v>
      </c>
      <c r="G1253" s="45"/>
      <c r="H1253" s="56">
        <v>44998</v>
      </c>
    </row>
    <row r="1254" spans="1:8" x14ac:dyDescent="0.25">
      <c r="A1254" s="121" t="s">
        <v>763</v>
      </c>
      <c r="B1254" s="86">
        <v>6</v>
      </c>
      <c r="C1254" s="105">
        <v>7253090</v>
      </c>
      <c r="D1254" s="48">
        <v>44074</v>
      </c>
      <c r="E1254" s="39" t="s">
        <v>193</v>
      </c>
      <c r="F1254" s="39" t="s">
        <v>38</v>
      </c>
      <c r="G1254" s="45"/>
      <c r="H1254" s="56">
        <v>44442</v>
      </c>
    </row>
    <row r="1255" spans="1:8" x14ac:dyDescent="0.25">
      <c r="A1255" s="121" t="s">
        <v>886</v>
      </c>
      <c r="B1255" s="86">
        <v>6</v>
      </c>
      <c r="C1255" s="105">
        <v>7259878</v>
      </c>
      <c r="D1255" s="48">
        <v>44165</v>
      </c>
      <c r="E1255" s="39" t="s">
        <v>193</v>
      </c>
      <c r="F1255" s="39" t="s">
        <v>38</v>
      </c>
      <c r="G1255" s="45"/>
      <c r="H1255" s="56">
        <v>44596</v>
      </c>
    </row>
    <row r="1256" spans="1:8" x14ac:dyDescent="0.25">
      <c r="A1256" s="121" t="s">
        <v>2434</v>
      </c>
      <c r="B1256" s="86">
        <v>6</v>
      </c>
      <c r="C1256" s="105">
        <v>7320187</v>
      </c>
      <c r="D1256" s="48">
        <v>44985</v>
      </c>
      <c r="E1256" s="39" t="s">
        <v>193</v>
      </c>
      <c r="F1256" s="39" t="s">
        <v>38</v>
      </c>
      <c r="G1256" s="45"/>
      <c r="H1256" s="56">
        <v>45371</v>
      </c>
    </row>
    <row r="1257" spans="1:8" x14ac:dyDescent="0.25">
      <c r="A1257" s="121" t="s">
        <v>2434</v>
      </c>
      <c r="B1257" s="86">
        <v>6</v>
      </c>
      <c r="C1257" s="105">
        <v>7325034</v>
      </c>
      <c r="D1257" s="48">
        <v>45043</v>
      </c>
      <c r="E1257" s="39" t="s">
        <v>193</v>
      </c>
      <c r="F1257" s="39" t="s">
        <v>38</v>
      </c>
      <c r="G1257" s="45"/>
      <c r="H1257" s="56">
        <v>45415</v>
      </c>
    </row>
    <row r="1258" spans="1:8" x14ac:dyDescent="0.25">
      <c r="A1258" s="121" t="s">
        <v>1190</v>
      </c>
      <c r="B1258" s="86">
        <v>10</v>
      </c>
      <c r="C1258" s="105">
        <v>7270702</v>
      </c>
      <c r="D1258" s="48">
        <v>44328</v>
      </c>
      <c r="E1258" s="39" t="s">
        <v>193</v>
      </c>
      <c r="F1258" s="39" t="s">
        <v>38</v>
      </c>
      <c r="G1258" s="45"/>
      <c r="H1258" s="56">
        <v>44826</v>
      </c>
    </row>
    <row r="1259" spans="1:8" x14ac:dyDescent="0.25">
      <c r="A1259" s="121" t="s">
        <v>1243</v>
      </c>
      <c r="B1259" s="86">
        <v>15</v>
      </c>
      <c r="C1259" s="105">
        <v>7274439</v>
      </c>
      <c r="D1259" s="48">
        <v>44375</v>
      </c>
      <c r="E1259" s="39" t="s">
        <v>193</v>
      </c>
      <c r="F1259" s="39" t="s">
        <v>38</v>
      </c>
      <c r="G1259" s="45"/>
      <c r="H1259" s="56">
        <v>44830</v>
      </c>
    </row>
    <row r="1260" spans="1:8" x14ac:dyDescent="0.25">
      <c r="A1260" s="121" t="s">
        <v>665</v>
      </c>
      <c r="B1260" s="86">
        <v>1000</v>
      </c>
      <c r="C1260" s="105">
        <v>7244884</v>
      </c>
      <c r="D1260" s="48">
        <v>43948</v>
      </c>
      <c r="E1260" s="39" t="s">
        <v>193</v>
      </c>
      <c r="F1260" s="39" t="s">
        <v>38</v>
      </c>
      <c r="G1260" s="45"/>
      <c r="H1260" s="56">
        <v>44399</v>
      </c>
    </row>
    <row r="1261" spans="1:8" x14ac:dyDescent="0.25">
      <c r="A1261" s="121" t="s">
        <v>1290</v>
      </c>
      <c r="B1261" s="86">
        <v>15</v>
      </c>
      <c r="C1261" s="105">
        <v>7276485</v>
      </c>
      <c r="D1261" s="48">
        <v>44406</v>
      </c>
      <c r="E1261" s="39" t="s">
        <v>193</v>
      </c>
      <c r="F1261" s="39" t="s">
        <v>38</v>
      </c>
      <c r="G1261" s="45"/>
      <c r="H1261" s="56">
        <v>44907</v>
      </c>
    </row>
    <row r="1262" spans="1:8" x14ac:dyDescent="0.25">
      <c r="A1262" s="121" t="s">
        <v>1346</v>
      </c>
      <c r="B1262" s="86">
        <v>6</v>
      </c>
      <c r="C1262" s="105">
        <v>32295</v>
      </c>
      <c r="D1262" s="48">
        <v>44852</v>
      </c>
      <c r="E1262" s="39" t="s">
        <v>100</v>
      </c>
      <c r="F1262" s="39" t="s">
        <v>1347</v>
      </c>
      <c r="G1262" s="45" t="s">
        <v>1349</v>
      </c>
      <c r="H1262" s="56">
        <v>44910</v>
      </c>
    </row>
    <row r="1263" spans="1:8" x14ac:dyDescent="0.25">
      <c r="A1263" s="121" t="s">
        <v>441</v>
      </c>
      <c r="B1263" s="86">
        <v>15</v>
      </c>
      <c r="C1263" s="105">
        <v>7231020</v>
      </c>
      <c r="D1263" s="48">
        <v>43768</v>
      </c>
      <c r="E1263" s="39" t="s">
        <v>193</v>
      </c>
      <c r="F1263" s="39" t="s">
        <v>38</v>
      </c>
      <c r="G1263" s="45"/>
      <c r="H1263" s="56">
        <v>44341</v>
      </c>
    </row>
    <row r="1264" spans="1:8" x14ac:dyDescent="0.25">
      <c r="A1264" s="121" t="s">
        <v>918</v>
      </c>
      <c r="B1264" s="86">
        <v>50</v>
      </c>
      <c r="C1264" s="105">
        <v>121272</v>
      </c>
      <c r="D1264" s="48">
        <v>44602</v>
      </c>
      <c r="E1264" s="39" t="s">
        <v>0</v>
      </c>
      <c r="F1264" s="39" t="s">
        <v>205</v>
      </c>
      <c r="G1264" s="45" t="s">
        <v>961</v>
      </c>
      <c r="H1264" s="56">
        <v>44606</v>
      </c>
    </row>
    <row r="1265" spans="1:8" x14ac:dyDescent="0.25">
      <c r="A1265" s="121" t="s">
        <v>189</v>
      </c>
      <c r="B1265" s="86">
        <v>29.02</v>
      </c>
      <c r="C1265" s="105">
        <v>7277605</v>
      </c>
      <c r="D1265" s="48">
        <v>44421</v>
      </c>
      <c r="E1265" s="39" t="s">
        <v>193</v>
      </c>
      <c r="F1265" s="39" t="s">
        <v>38</v>
      </c>
      <c r="G1265" s="45"/>
      <c r="H1265" s="56">
        <v>44998</v>
      </c>
    </row>
    <row r="1266" spans="1:8" x14ac:dyDescent="0.25">
      <c r="A1266" s="18" t="s">
        <v>2313</v>
      </c>
      <c r="B1266" s="10">
        <v>6</v>
      </c>
      <c r="C1266" s="42">
        <v>7313764</v>
      </c>
      <c r="D1266" s="36">
        <v>44895</v>
      </c>
      <c r="E1266" s="39" t="s">
        <v>193</v>
      </c>
      <c r="F1266" s="39" t="s">
        <v>38</v>
      </c>
      <c r="H1266" s="40">
        <v>45363</v>
      </c>
    </row>
    <row r="1267" spans="1:8" x14ac:dyDescent="0.25">
      <c r="A1267" s="121" t="s">
        <v>1998</v>
      </c>
      <c r="B1267" s="86">
        <v>129</v>
      </c>
      <c r="C1267" s="105">
        <v>128617</v>
      </c>
      <c r="D1267" s="48">
        <v>45334</v>
      </c>
      <c r="E1267" s="39" t="s">
        <v>0</v>
      </c>
      <c r="F1267" s="39" t="s">
        <v>205</v>
      </c>
      <c r="G1267" s="45" t="s">
        <v>1951</v>
      </c>
      <c r="H1267" s="56">
        <v>45342</v>
      </c>
    </row>
    <row r="1268" spans="1:8" x14ac:dyDescent="0.25">
      <c r="A1268" s="121" t="s">
        <v>2495</v>
      </c>
      <c r="B1268" s="86">
        <v>6</v>
      </c>
      <c r="C1268" s="105">
        <v>7322575</v>
      </c>
      <c r="D1268" s="48">
        <v>45015</v>
      </c>
      <c r="E1268" s="39" t="s">
        <v>193</v>
      </c>
      <c r="F1268" s="39" t="s">
        <v>38</v>
      </c>
      <c r="G1268" s="45"/>
      <c r="H1268" s="56">
        <v>45415</v>
      </c>
    </row>
    <row r="1269" spans="1:8" x14ac:dyDescent="0.25">
      <c r="A1269" s="18" t="s">
        <v>2403</v>
      </c>
      <c r="B1269" s="10">
        <v>15</v>
      </c>
      <c r="C1269" s="42">
        <v>7318233</v>
      </c>
      <c r="D1269" s="36">
        <v>44957</v>
      </c>
      <c r="E1269" s="39" t="s">
        <v>193</v>
      </c>
      <c r="F1269" s="39" t="s">
        <v>38</v>
      </c>
      <c r="H1269" s="56">
        <v>45363</v>
      </c>
    </row>
    <row r="1270" spans="1:8" x14ac:dyDescent="0.25">
      <c r="A1270" s="121" t="s">
        <v>827</v>
      </c>
      <c r="B1270" s="86">
        <v>6</v>
      </c>
      <c r="C1270" s="105">
        <v>7257360</v>
      </c>
      <c r="D1270" s="48">
        <v>44133</v>
      </c>
      <c r="E1270" s="39" t="s">
        <v>193</v>
      </c>
      <c r="F1270" s="39" t="s">
        <v>38</v>
      </c>
      <c r="G1270" s="45"/>
      <c r="H1270" s="56">
        <v>44510</v>
      </c>
    </row>
    <row r="1271" spans="1:8" x14ac:dyDescent="0.25">
      <c r="A1271" s="121" t="s">
        <v>827</v>
      </c>
      <c r="B1271" s="86">
        <v>6</v>
      </c>
      <c r="C1271" s="105">
        <v>7322600</v>
      </c>
      <c r="D1271" s="48">
        <v>45015</v>
      </c>
      <c r="E1271" s="39" t="s">
        <v>193</v>
      </c>
      <c r="F1271" s="39" t="s">
        <v>38</v>
      </c>
      <c r="G1271" s="45"/>
      <c r="H1271" s="56">
        <v>45415</v>
      </c>
    </row>
    <row r="1272" spans="1:8" x14ac:dyDescent="0.25">
      <c r="A1272" s="121" t="s">
        <v>807</v>
      </c>
      <c r="B1272" s="86">
        <v>3500</v>
      </c>
      <c r="C1272" s="105">
        <v>7256912</v>
      </c>
      <c r="D1272" s="48">
        <v>44133</v>
      </c>
      <c r="E1272" s="39" t="s">
        <v>193</v>
      </c>
      <c r="F1272" s="39" t="s">
        <v>38</v>
      </c>
      <c r="G1272" s="45"/>
      <c r="H1272" s="56">
        <v>44510</v>
      </c>
    </row>
    <row r="1273" spans="1:8" x14ac:dyDescent="0.25">
      <c r="A1273" s="18" t="s">
        <v>2399</v>
      </c>
      <c r="B1273" s="10">
        <v>15</v>
      </c>
      <c r="C1273" s="42">
        <v>7318166</v>
      </c>
      <c r="D1273" s="36">
        <v>44957</v>
      </c>
      <c r="E1273" s="39" t="s">
        <v>193</v>
      </c>
      <c r="F1273" s="39" t="s">
        <v>38</v>
      </c>
      <c r="H1273" s="40">
        <v>45363</v>
      </c>
    </row>
    <row r="1274" spans="1:8" x14ac:dyDescent="0.25">
      <c r="A1274" s="121" t="s">
        <v>2399</v>
      </c>
      <c r="B1274" s="86">
        <v>15</v>
      </c>
      <c r="C1274" s="105">
        <v>7322896</v>
      </c>
      <c r="D1274" s="48">
        <v>45015</v>
      </c>
      <c r="E1274" s="39" t="s">
        <v>193</v>
      </c>
      <c r="F1274" s="39" t="s">
        <v>38</v>
      </c>
      <c r="G1274" s="45"/>
      <c r="H1274" s="56">
        <v>45415</v>
      </c>
    </row>
    <row r="1275" spans="1:8" x14ac:dyDescent="0.25">
      <c r="A1275" s="121" t="s">
        <v>2032</v>
      </c>
      <c r="B1275" s="86">
        <v>15</v>
      </c>
      <c r="C1275" s="105">
        <v>7303679</v>
      </c>
      <c r="D1275" s="48">
        <v>44769</v>
      </c>
      <c r="E1275" s="39" t="s">
        <v>193</v>
      </c>
      <c r="F1275" s="39" t="s">
        <v>38</v>
      </c>
      <c r="G1275" s="45"/>
      <c r="H1275" s="56">
        <v>45357</v>
      </c>
    </row>
    <row r="1276" spans="1:8" x14ac:dyDescent="0.25">
      <c r="A1276" s="121" t="s">
        <v>1646</v>
      </c>
      <c r="B1276" s="86">
        <v>24.2</v>
      </c>
      <c r="C1276" s="105">
        <v>7284537</v>
      </c>
      <c r="D1276" s="48">
        <v>44510</v>
      </c>
      <c r="E1276" s="39" t="s">
        <v>193</v>
      </c>
      <c r="F1276" s="39" t="s">
        <v>38</v>
      </c>
      <c r="G1276" s="45"/>
      <c r="H1276" s="56">
        <v>44998</v>
      </c>
    </row>
    <row r="1277" spans="1:8" x14ac:dyDescent="0.25">
      <c r="A1277" s="121" t="s">
        <v>1102</v>
      </c>
      <c r="B1277" s="86">
        <v>15</v>
      </c>
      <c r="C1277" s="105">
        <v>7267633</v>
      </c>
      <c r="D1277" s="48">
        <v>44284</v>
      </c>
      <c r="E1277" s="39" t="s">
        <v>193</v>
      </c>
      <c r="F1277" s="39" t="s">
        <v>38</v>
      </c>
      <c r="G1277" s="45"/>
      <c r="H1277" s="56">
        <v>44683</v>
      </c>
    </row>
    <row r="1278" spans="1:8" x14ac:dyDescent="0.25">
      <c r="A1278" s="121" t="s">
        <v>1645</v>
      </c>
      <c r="B1278" s="86">
        <v>57.2</v>
      </c>
      <c r="C1278" s="105">
        <v>7284535</v>
      </c>
      <c r="D1278" s="48">
        <v>44510</v>
      </c>
      <c r="E1278" s="39" t="s">
        <v>193</v>
      </c>
      <c r="F1278" s="39" t="s">
        <v>38</v>
      </c>
      <c r="G1278" s="45"/>
      <c r="H1278" s="56">
        <v>44998</v>
      </c>
    </row>
    <row r="1279" spans="1:8" x14ac:dyDescent="0.25">
      <c r="A1279" s="121" t="s">
        <v>2017</v>
      </c>
      <c r="B1279" s="86">
        <v>40</v>
      </c>
      <c r="C1279" s="105">
        <v>131295</v>
      </c>
      <c r="D1279" s="48">
        <v>45334</v>
      </c>
      <c r="E1279" s="39" t="s">
        <v>0</v>
      </c>
      <c r="F1279" s="39" t="s">
        <v>205</v>
      </c>
      <c r="G1279" s="45" t="s">
        <v>1983</v>
      </c>
      <c r="H1279" s="56">
        <v>45342</v>
      </c>
    </row>
    <row r="1280" spans="1:8" x14ac:dyDescent="0.25">
      <c r="A1280" s="121" t="s">
        <v>2017</v>
      </c>
      <c r="B1280" s="86">
        <v>40</v>
      </c>
      <c r="C1280" s="105">
        <v>131428</v>
      </c>
      <c r="D1280" s="48">
        <v>45334</v>
      </c>
      <c r="E1280" s="39" t="s">
        <v>0</v>
      </c>
      <c r="F1280" s="39" t="s">
        <v>205</v>
      </c>
      <c r="G1280" s="45" t="s">
        <v>1986</v>
      </c>
      <c r="H1280" s="56">
        <v>45342</v>
      </c>
    </row>
    <row r="1281" spans="1:8" x14ac:dyDescent="0.25">
      <c r="A1281" s="121" t="s">
        <v>1303</v>
      </c>
      <c r="B1281" s="86">
        <v>6</v>
      </c>
      <c r="C1281" s="105">
        <v>7276619</v>
      </c>
      <c r="D1281" s="48">
        <v>44406</v>
      </c>
      <c r="E1281" s="39" t="s">
        <v>193</v>
      </c>
      <c r="F1281" s="39" t="s">
        <v>38</v>
      </c>
      <c r="G1281" s="45"/>
      <c r="H1281" s="56">
        <v>44907</v>
      </c>
    </row>
    <row r="1282" spans="1:8" x14ac:dyDescent="0.25">
      <c r="A1282" s="121" t="s">
        <v>701</v>
      </c>
      <c r="B1282" s="86">
        <v>100</v>
      </c>
      <c r="C1282" s="105">
        <v>7249355</v>
      </c>
      <c r="D1282" s="48">
        <v>44019</v>
      </c>
      <c r="E1282" s="39" t="s">
        <v>193</v>
      </c>
      <c r="F1282" s="39" t="s">
        <v>38</v>
      </c>
      <c r="G1282" s="45"/>
      <c r="H1282" s="56">
        <v>44414</v>
      </c>
    </row>
    <row r="1283" spans="1:8" x14ac:dyDescent="0.25">
      <c r="A1283" s="121" t="s">
        <v>1417</v>
      </c>
      <c r="B1283" s="86">
        <v>3.5</v>
      </c>
      <c r="C1283" s="105">
        <v>126872</v>
      </c>
      <c r="D1283" s="48">
        <v>44973</v>
      </c>
      <c r="E1283" s="39" t="s">
        <v>0</v>
      </c>
      <c r="F1283" s="39" t="s">
        <v>205</v>
      </c>
      <c r="G1283" s="45" t="s">
        <v>1503</v>
      </c>
      <c r="H1283" s="56">
        <v>44973</v>
      </c>
    </row>
    <row r="1284" spans="1:8" x14ac:dyDescent="0.25">
      <c r="A1284" s="121" t="s">
        <v>2521</v>
      </c>
      <c r="B1284" s="86">
        <v>15</v>
      </c>
      <c r="C1284" s="105">
        <v>7322732</v>
      </c>
      <c r="D1284" s="48">
        <v>45015</v>
      </c>
      <c r="E1284" s="39" t="s">
        <v>193</v>
      </c>
      <c r="F1284" s="39" t="s">
        <v>38</v>
      </c>
      <c r="G1284" s="45"/>
      <c r="H1284" s="56">
        <v>45415</v>
      </c>
    </row>
    <row r="1285" spans="1:8" x14ac:dyDescent="0.25">
      <c r="A1285" s="121" t="s">
        <v>1584</v>
      </c>
      <c r="B1285" s="86">
        <v>6</v>
      </c>
      <c r="C1285" s="105">
        <v>7280867</v>
      </c>
      <c r="D1285" s="48">
        <v>44466</v>
      </c>
      <c r="E1285" s="39" t="s">
        <v>193</v>
      </c>
      <c r="F1285" s="39" t="s">
        <v>38</v>
      </c>
      <c r="G1285" s="45"/>
      <c r="H1285" s="56">
        <v>44998</v>
      </c>
    </row>
    <row r="1286" spans="1:8" x14ac:dyDescent="0.25">
      <c r="A1286" s="121" t="s">
        <v>566</v>
      </c>
      <c r="B1286" s="86">
        <v>6</v>
      </c>
      <c r="C1286" s="105">
        <v>7238099</v>
      </c>
      <c r="D1286" s="48">
        <v>43859</v>
      </c>
      <c r="E1286" s="39" t="s">
        <v>193</v>
      </c>
      <c r="F1286" s="39" t="s">
        <v>38</v>
      </c>
      <c r="G1286" s="45"/>
      <c r="H1286" s="56">
        <v>44392</v>
      </c>
    </row>
    <row r="1287" spans="1:8" x14ac:dyDescent="0.25">
      <c r="A1287" s="121" t="s">
        <v>2188</v>
      </c>
      <c r="B1287" s="86">
        <v>6</v>
      </c>
      <c r="C1287" s="105">
        <v>7308735</v>
      </c>
      <c r="D1287" s="48">
        <v>44834</v>
      </c>
      <c r="E1287" s="39" t="s">
        <v>193</v>
      </c>
      <c r="F1287" s="39" t="s">
        <v>38</v>
      </c>
      <c r="G1287" s="45"/>
      <c r="H1287" s="56">
        <v>45359</v>
      </c>
    </row>
    <row r="1288" spans="1:8" x14ac:dyDescent="0.25">
      <c r="A1288" s="121" t="s">
        <v>2476</v>
      </c>
      <c r="B1288" s="86">
        <v>275</v>
      </c>
      <c r="C1288" s="105">
        <v>7320987</v>
      </c>
      <c r="D1288" s="48">
        <v>44993</v>
      </c>
      <c r="E1288" s="39" t="s">
        <v>193</v>
      </c>
      <c r="F1288" s="39" t="s">
        <v>38</v>
      </c>
      <c r="G1288" s="45"/>
      <c r="H1288" s="56">
        <v>45415</v>
      </c>
    </row>
    <row r="1289" spans="1:8" x14ac:dyDescent="0.25">
      <c r="A1289" s="121" t="s">
        <v>2433</v>
      </c>
      <c r="B1289" s="86">
        <v>6</v>
      </c>
      <c r="C1289" s="105">
        <v>7320184</v>
      </c>
      <c r="D1289" s="48">
        <v>44985</v>
      </c>
      <c r="E1289" s="39" t="s">
        <v>193</v>
      </c>
      <c r="F1289" s="39" t="s">
        <v>38</v>
      </c>
      <c r="G1289" s="45"/>
      <c r="H1289" s="56">
        <v>45371</v>
      </c>
    </row>
    <row r="1290" spans="1:8" x14ac:dyDescent="0.25">
      <c r="A1290" s="66" t="s">
        <v>169</v>
      </c>
      <c r="B1290" s="81">
        <v>4.5</v>
      </c>
      <c r="C1290" s="113">
        <v>38357</v>
      </c>
      <c r="D1290" s="67" t="s">
        <v>121</v>
      </c>
      <c r="E1290" s="43" t="s">
        <v>194</v>
      </c>
      <c r="F1290" s="43" t="s">
        <v>140</v>
      </c>
      <c r="G1290" s="87" t="s">
        <v>141</v>
      </c>
      <c r="H1290" s="91">
        <v>42516</v>
      </c>
    </row>
    <row r="1291" spans="1:8" x14ac:dyDescent="0.25">
      <c r="A1291" s="121" t="s">
        <v>443</v>
      </c>
      <c r="B1291" s="86">
        <v>15</v>
      </c>
      <c r="C1291" s="105">
        <v>7231035</v>
      </c>
      <c r="D1291" s="48">
        <v>43768</v>
      </c>
      <c r="E1291" s="39" t="s">
        <v>193</v>
      </c>
      <c r="F1291" s="39" t="s">
        <v>38</v>
      </c>
      <c r="G1291" s="45"/>
      <c r="H1291" s="56">
        <v>44341</v>
      </c>
    </row>
    <row r="1292" spans="1:8" x14ac:dyDescent="0.25">
      <c r="A1292" s="121" t="s">
        <v>1162</v>
      </c>
      <c r="B1292" s="86">
        <v>6</v>
      </c>
      <c r="C1292" s="105">
        <v>7269991</v>
      </c>
      <c r="D1292" s="48">
        <v>44314</v>
      </c>
      <c r="E1292" s="39" t="s">
        <v>193</v>
      </c>
      <c r="F1292" s="39" t="s">
        <v>38</v>
      </c>
      <c r="G1292" s="45"/>
      <c r="H1292" s="56">
        <v>44685</v>
      </c>
    </row>
    <row r="1293" spans="1:8" x14ac:dyDescent="0.25">
      <c r="A1293" s="121" t="s">
        <v>2002</v>
      </c>
      <c r="B1293" s="86">
        <v>8.59</v>
      </c>
      <c r="C1293" s="105">
        <v>129455</v>
      </c>
      <c r="D1293" s="48">
        <v>45334</v>
      </c>
      <c r="E1293" s="39" t="s">
        <v>0</v>
      </c>
      <c r="F1293" s="39" t="s">
        <v>205</v>
      </c>
      <c r="G1293" s="45" t="s">
        <v>1962</v>
      </c>
      <c r="H1293" s="56">
        <v>45342</v>
      </c>
    </row>
    <row r="1294" spans="1:8" x14ac:dyDescent="0.25">
      <c r="A1294" s="121" t="s">
        <v>2512</v>
      </c>
      <c r="B1294" s="86">
        <v>6</v>
      </c>
      <c r="C1294" s="105">
        <v>7322681</v>
      </c>
      <c r="D1294" s="48">
        <v>45015</v>
      </c>
      <c r="E1294" s="39" t="s">
        <v>193</v>
      </c>
      <c r="F1294" s="39" t="s">
        <v>38</v>
      </c>
      <c r="G1294" s="45"/>
      <c r="H1294" s="56">
        <v>45415</v>
      </c>
    </row>
    <row r="1295" spans="1:8" x14ac:dyDescent="0.25">
      <c r="A1295" s="121" t="s">
        <v>2056</v>
      </c>
      <c r="B1295" s="86">
        <v>6</v>
      </c>
      <c r="C1295" s="105">
        <v>7303856</v>
      </c>
      <c r="D1295" s="48">
        <v>44770</v>
      </c>
      <c r="E1295" s="39" t="s">
        <v>193</v>
      </c>
      <c r="F1295" s="39" t="s">
        <v>38</v>
      </c>
      <c r="G1295" s="45"/>
      <c r="H1295" s="56">
        <v>45357</v>
      </c>
    </row>
    <row r="1296" spans="1:8" x14ac:dyDescent="0.25">
      <c r="A1296" s="121" t="s">
        <v>1792</v>
      </c>
      <c r="B1296" s="86">
        <v>6</v>
      </c>
      <c r="C1296" s="105">
        <v>7294354</v>
      </c>
      <c r="D1296" s="48">
        <v>44650</v>
      </c>
      <c r="E1296" s="39" t="s">
        <v>193</v>
      </c>
      <c r="F1296" s="39" t="s">
        <v>38</v>
      </c>
      <c r="G1296" s="45"/>
      <c r="H1296" s="56">
        <v>45002</v>
      </c>
    </row>
    <row r="1297" spans="1:8" x14ac:dyDescent="0.25">
      <c r="A1297" s="121" t="s">
        <v>1031</v>
      </c>
      <c r="B1297" s="86">
        <v>15</v>
      </c>
      <c r="C1297" s="105">
        <v>7263583</v>
      </c>
      <c r="D1297" s="48">
        <v>44223</v>
      </c>
      <c r="E1297" s="39" t="s">
        <v>193</v>
      </c>
      <c r="F1297" s="39" t="s">
        <v>38</v>
      </c>
      <c r="G1297" s="45"/>
      <c r="H1297" s="56">
        <v>44676</v>
      </c>
    </row>
    <row r="1298" spans="1:8" x14ac:dyDescent="0.25">
      <c r="A1298" s="121" t="s">
        <v>1903</v>
      </c>
      <c r="B1298" s="86">
        <v>6</v>
      </c>
      <c r="C1298" s="105">
        <v>7298924</v>
      </c>
      <c r="D1298" s="48">
        <v>45071</v>
      </c>
      <c r="E1298" s="39" t="s">
        <v>193</v>
      </c>
      <c r="F1298" s="39" t="s">
        <v>38</v>
      </c>
      <c r="G1298" s="45"/>
      <c r="H1298" s="56">
        <v>45279</v>
      </c>
    </row>
    <row r="1299" spans="1:8" x14ac:dyDescent="0.25">
      <c r="A1299" s="121" t="s">
        <v>413</v>
      </c>
      <c r="B1299" s="86">
        <v>94.75</v>
      </c>
      <c r="C1299" s="105">
        <v>118805</v>
      </c>
      <c r="D1299" s="48">
        <v>44245</v>
      </c>
      <c r="E1299" s="39" t="s">
        <v>0</v>
      </c>
      <c r="F1299" s="39" t="s">
        <v>205</v>
      </c>
      <c r="G1299" s="45" t="s">
        <v>414</v>
      </c>
      <c r="H1299" s="56">
        <v>44244</v>
      </c>
    </row>
    <row r="1300" spans="1:8" x14ac:dyDescent="0.25">
      <c r="A1300" s="121" t="s">
        <v>1147</v>
      </c>
      <c r="B1300" s="86">
        <v>6</v>
      </c>
      <c r="C1300" s="105">
        <v>7269891</v>
      </c>
      <c r="D1300" s="48">
        <v>44314</v>
      </c>
      <c r="E1300" s="39" t="s">
        <v>193</v>
      </c>
      <c r="F1300" s="39" t="s">
        <v>38</v>
      </c>
      <c r="G1300" s="45"/>
      <c r="H1300" s="56">
        <v>44685</v>
      </c>
    </row>
    <row r="1301" spans="1:8" x14ac:dyDescent="0.25">
      <c r="A1301" s="121" t="s">
        <v>1210</v>
      </c>
      <c r="B1301" s="86">
        <v>15</v>
      </c>
      <c r="C1301" s="105">
        <v>7272121</v>
      </c>
      <c r="D1301" s="48">
        <v>44342</v>
      </c>
      <c r="E1301" s="39" t="s">
        <v>193</v>
      </c>
      <c r="F1301" s="39" t="s">
        <v>38</v>
      </c>
      <c r="G1301" s="45"/>
      <c r="H1301" s="56">
        <v>44826</v>
      </c>
    </row>
    <row r="1302" spans="1:8" x14ac:dyDescent="0.25">
      <c r="A1302" s="121" t="s">
        <v>1416</v>
      </c>
      <c r="B1302" s="86">
        <v>68</v>
      </c>
      <c r="C1302" s="105">
        <v>126750</v>
      </c>
      <c r="D1302" s="48">
        <v>44973</v>
      </c>
      <c r="E1302" s="39" t="s">
        <v>0</v>
      </c>
      <c r="F1302" s="39" t="s">
        <v>205</v>
      </c>
      <c r="G1302" s="45" t="s">
        <v>1502</v>
      </c>
      <c r="H1302" s="56">
        <v>44973</v>
      </c>
    </row>
    <row r="1303" spans="1:8" x14ac:dyDescent="0.25">
      <c r="A1303" s="18" t="s">
        <v>2278</v>
      </c>
      <c r="B1303" s="10">
        <v>148.13999999999999</v>
      </c>
      <c r="C1303" s="42">
        <v>7312787</v>
      </c>
      <c r="D1303" s="36">
        <v>44893</v>
      </c>
      <c r="E1303" s="39" t="s">
        <v>193</v>
      </c>
      <c r="F1303" s="39" t="s">
        <v>38</v>
      </c>
      <c r="H1303" s="40">
        <v>45363</v>
      </c>
    </row>
    <row r="1304" spans="1:8" x14ac:dyDescent="0.25">
      <c r="A1304" s="66" t="s">
        <v>162</v>
      </c>
      <c r="B1304" s="83">
        <v>10</v>
      </c>
      <c r="C1304" s="113">
        <v>38289</v>
      </c>
      <c r="D1304" s="67" t="s">
        <v>121</v>
      </c>
      <c r="E1304" s="43" t="s">
        <v>194</v>
      </c>
      <c r="F1304" s="43" t="s">
        <v>126</v>
      </c>
      <c r="G1304" s="87" t="s">
        <v>127</v>
      </c>
      <c r="H1304" s="91">
        <v>42516</v>
      </c>
    </row>
    <row r="1305" spans="1:8" x14ac:dyDescent="0.25">
      <c r="A1305" s="121" t="s">
        <v>458</v>
      </c>
      <c r="B1305" s="86">
        <v>6</v>
      </c>
      <c r="C1305" s="105">
        <v>7233161</v>
      </c>
      <c r="D1305" s="48">
        <v>43790</v>
      </c>
      <c r="E1305" s="39" t="s">
        <v>193</v>
      </c>
      <c r="F1305" s="39" t="s">
        <v>38</v>
      </c>
      <c r="G1305" s="45"/>
      <c r="H1305" s="56">
        <v>44341</v>
      </c>
    </row>
    <row r="1306" spans="1:8" x14ac:dyDescent="0.25">
      <c r="A1306" s="121" t="s">
        <v>458</v>
      </c>
      <c r="B1306" s="86">
        <v>6</v>
      </c>
      <c r="C1306" s="105">
        <v>7233162</v>
      </c>
      <c r="D1306" s="48">
        <v>43790</v>
      </c>
      <c r="E1306" s="39" t="s">
        <v>193</v>
      </c>
      <c r="F1306" s="39" t="s">
        <v>38</v>
      </c>
      <c r="G1306" s="45"/>
      <c r="H1306" s="56">
        <v>44341</v>
      </c>
    </row>
    <row r="1307" spans="1:8" x14ac:dyDescent="0.25">
      <c r="A1307" s="121" t="s">
        <v>458</v>
      </c>
      <c r="B1307" s="86">
        <v>6</v>
      </c>
      <c r="C1307" s="105">
        <v>7236132</v>
      </c>
      <c r="D1307" s="48">
        <v>43825</v>
      </c>
      <c r="E1307" s="39" t="s">
        <v>193</v>
      </c>
      <c r="F1307" s="39" t="s">
        <v>38</v>
      </c>
      <c r="G1307" s="45"/>
      <c r="H1307" s="56">
        <v>44341</v>
      </c>
    </row>
    <row r="1308" spans="1:8" x14ac:dyDescent="0.25">
      <c r="A1308" s="121" t="s">
        <v>458</v>
      </c>
      <c r="B1308" s="86">
        <v>6</v>
      </c>
      <c r="C1308" s="105">
        <v>7236133</v>
      </c>
      <c r="D1308" s="48">
        <v>43825</v>
      </c>
      <c r="E1308" s="39" t="s">
        <v>193</v>
      </c>
      <c r="F1308" s="39" t="s">
        <v>38</v>
      </c>
      <c r="G1308" s="45"/>
      <c r="H1308" s="56">
        <v>44341</v>
      </c>
    </row>
    <row r="1309" spans="1:8" x14ac:dyDescent="0.25">
      <c r="A1309" s="121" t="s">
        <v>1420</v>
      </c>
      <c r="B1309" s="86">
        <v>1.98</v>
      </c>
      <c r="C1309" s="105">
        <v>127047</v>
      </c>
      <c r="D1309" s="48">
        <v>44973</v>
      </c>
      <c r="E1309" s="39" t="s">
        <v>0</v>
      </c>
      <c r="F1309" s="39" t="s">
        <v>205</v>
      </c>
      <c r="G1309" s="45" t="s">
        <v>1506</v>
      </c>
      <c r="H1309" s="56">
        <v>44973</v>
      </c>
    </row>
    <row r="1310" spans="1:8" x14ac:dyDescent="0.25">
      <c r="A1310" s="121" t="s">
        <v>1589</v>
      </c>
      <c r="B1310" s="86">
        <v>6</v>
      </c>
      <c r="C1310" s="105">
        <v>7280892</v>
      </c>
      <c r="D1310" s="48">
        <v>44466</v>
      </c>
      <c r="E1310" s="39" t="s">
        <v>193</v>
      </c>
      <c r="F1310" s="39" t="s">
        <v>38</v>
      </c>
      <c r="G1310" s="45"/>
      <c r="H1310" s="56">
        <v>44998</v>
      </c>
    </row>
    <row r="1311" spans="1:8" x14ac:dyDescent="0.25">
      <c r="A1311" s="121" t="s">
        <v>734</v>
      </c>
      <c r="B1311" s="86">
        <v>6</v>
      </c>
      <c r="C1311" s="105">
        <v>7251115</v>
      </c>
      <c r="D1311" s="48">
        <v>44042</v>
      </c>
      <c r="E1311" s="39" t="s">
        <v>193</v>
      </c>
      <c r="F1311" s="39" t="s">
        <v>38</v>
      </c>
      <c r="G1311" s="45"/>
      <c r="H1311" s="56">
        <v>44414</v>
      </c>
    </row>
    <row r="1312" spans="1:8" x14ac:dyDescent="0.25">
      <c r="A1312" s="121" t="s">
        <v>708</v>
      </c>
      <c r="B1312" s="86">
        <v>6</v>
      </c>
      <c r="C1312" s="105">
        <v>7250969</v>
      </c>
      <c r="D1312" s="48">
        <v>44042</v>
      </c>
      <c r="E1312" s="39" t="s">
        <v>193</v>
      </c>
      <c r="F1312" s="39" t="s">
        <v>38</v>
      </c>
      <c r="G1312" s="45"/>
      <c r="H1312" s="56">
        <v>44414</v>
      </c>
    </row>
    <row r="1313" spans="1:8" x14ac:dyDescent="0.25">
      <c r="A1313" s="46" t="s">
        <v>95</v>
      </c>
      <c r="B1313" s="50">
        <v>10</v>
      </c>
      <c r="C1313" s="94"/>
      <c r="D1313" s="69" t="s">
        <v>192</v>
      </c>
      <c r="E1313" s="46" t="s">
        <v>0</v>
      </c>
      <c r="F1313" s="46" t="s">
        <v>52</v>
      </c>
      <c r="G1313" s="46" t="s">
        <v>94</v>
      </c>
      <c r="H1313" s="90">
        <v>42425</v>
      </c>
    </row>
    <row r="1314" spans="1:8" x14ac:dyDescent="0.25">
      <c r="A1314" s="121" t="s">
        <v>290</v>
      </c>
      <c r="B1314" s="86">
        <v>25.5</v>
      </c>
      <c r="C1314" s="105">
        <v>121984</v>
      </c>
      <c r="D1314" s="48">
        <v>44602</v>
      </c>
      <c r="E1314" s="39" t="s">
        <v>0</v>
      </c>
      <c r="F1314" s="39" t="s">
        <v>205</v>
      </c>
      <c r="G1314" s="45" t="s">
        <v>970</v>
      </c>
      <c r="H1314" s="56">
        <v>44606</v>
      </c>
    </row>
    <row r="1315" spans="1:8" x14ac:dyDescent="0.25">
      <c r="A1315" s="121" t="s">
        <v>607</v>
      </c>
      <c r="B1315" s="86">
        <v>76</v>
      </c>
      <c r="C1315" s="105">
        <v>7241317</v>
      </c>
      <c r="D1315" s="48">
        <v>43901</v>
      </c>
      <c r="E1315" s="39" t="s">
        <v>193</v>
      </c>
      <c r="F1315" s="39" t="s">
        <v>38</v>
      </c>
      <c r="G1315" s="45"/>
      <c r="H1315" s="56">
        <v>44397</v>
      </c>
    </row>
    <row r="1316" spans="1:8" x14ac:dyDescent="0.25">
      <c r="A1316" s="121" t="s">
        <v>2101</v>
      </c>
      <c r="B1316" s="86">
        <v>6</v>
      </c>
      <c r="C1316" s="105">
        <v>7301700</v>
      </c>
      <c r="D1316" s="48">
        <v>44741</v>
      </c>
      <c r="E1316" s="39" t="s">
        <v>193</v>
      </c>
      <c r="F1316" s="39" t="s">
        <v>38</v>
      </c>
      <c r="G1316" s="45"/>
      <c r="H1316" s="56">
        <v>45356</v>
      </c>
    </row>
    <row r="1317" spans="1:8" x14ac:dyDescent="0.25">
      <c r="A1317" s="121" t="s">
        <v>820</v>
      </c>
      <c r="B1317" s="86">
        <v>6</v>
      </c>
      <c r="C1317" s="105">
        <v>7257336</v>
      </c>
      <c r="D1317" s="48">
        <v>44133</v>
      </c>
      <c r="E1317" s="39" t="s">
        <v>193</v>
      </c>
      <c r="F1317" s="39" t="s">
        <v>38</v>
      </c>
      <c r="G1317" s="45"/>
      <c r="H1317" s="56">
        <v>44510</v>
      </c>
    </row>
    <row r="1318" spans="1:8" x14ac:dyDescent="0.25">
      <c r="A1318" s="121" t="s">
        <v>2019</v>
      </c>
      <c r="B1318" s="86">
        <v>50</v>
      </c>
      <c r="C1318" s="105">
        <v>131331</v>
      </c>
      <c r="D1318" s="48">
        <v>45334</v>
      </c>
      <c r="E1318" s="39" t="s">
        <v>0</v>
      </c>
      <c r="F1318" s="39" t="s">
        <v>205</v>
      </c>
      <c r="G1318" s="45" t="s">
        <v>1985</v>
      </c>
      <c r="H1318" s="56">
        <v>45342</v>
      </c>
    </row>
    <row r="1319" spans="1:8" x14ac:dyDescent="0.25">
      <c r="A1319" s="121" t="s">
        <v>1068</v>
      </c>
      <c r="B1319" s="86">
        <v>6</v>
      </c>
      <c r="C1319" s="105">
        <v>7265501</v>
      </c>
      <c r="D1319" s="48">
        <v>44251</v>
      </c>
      <c r="E1319" s="39" t="s">
        <v>193</v>
      </c>
      <c r="F1319" s="39" t="s">
        <v>38</v>
      </c>
      <c r="G1319" s="45"/>
      <c r="H1319" s="56">
        <v>44677</v>
      </c>
    </row>
    <row r="1320" spans="1:8" x14ac:dyDescent="0.25">
      <c r="A1320" s="121" t="s">
        <v>486</v>
      </c>
      <c r="B1320" s="86">
        <v>6</v>
      </c>
      <c r="C1320" s="105">
        <v>7232507</v>
      </c>
      <c r="D1320" s="48">
        <v>43784</v>
      </c>
      <c r="E1320" s="39" t="s">
        <v>193</v>
      </c>
      <c r="F1320" s="39" t="s">
        <v>38</v>
      </c>
      <c r="G1320" s="45"/>
      <c r="H1320" s="56">
        <v>44341</v>
      </c>
    </row>
    <row r="1321" spans="1:8" x14ac:dyDescent="0.25">
      <c r="A1321" s="121" t="s">
        <v>1410</v>
      </c>
      <c r="B1321" s="86">
        <v>134</v>
      </c>
      <c r="C1321" s="105">
        <v>126466</v>
      </c>
      <c r="D1321" s="48">
        <v>44973</v>
      </c>
      <c r="E1321" s="39" t="s">
        <v>0</v>
      </c>
      <c r="F1321" s="39" t="s">
        <v>205</v>
      </c>
      <c r="G1321" s="45" t="s">
        <v>1494</v>
      </c>
      <c r="H1321" s="56">
        <v>44973</v>
      </c>
    </row>
    <row r="1322" spans="1:8" x14ac:dyDescent="0.25">
      <c r="A1322" s="121" t="s">
        <v>1638</v>
      </c>
      <c r="B1322" s="86">
        <v>15</v>
      </c>
      <c r="C1322" s="105">
        <v>7282965</v>
      </c>
      <c r="D1322" s="48">
        <v>44496</v>
      </c>
      <c r="E1322" s="39" t="s">
        <v>193</v>
      </c>
      <c r="F1322" s="39" t="s">
        <v>38</v>
      </c>
      <c r="G1322" s="45"/>
      <c r="H1322" s="56">
        <v>44998</v>
      </c>
    </row>
    <row r="1323" spans="1:8" x14ac:dyDescent="0.25">
      <c r="A1323" s="121" t="s">
        <v>1563</v>
      </c>
      <c r="B1323" s="86">
        <v>51.41</v>
      </c>
      <c r="C1323" s="105">
        <v>7279521</v>
      </c>
      <c r="D1323" s="48">
        <v>44448</v>
      </c>
      <c r="E1323" s="39" t="s">
        <v>193</v>
      </c>
      <c r="F1323" s="39" t="s">
        <v>38</v>
      </c>
      <c r="G1323" s="45"/>
      <c r="H1323" s="56">
        <v>44998</v>
      </c>
    </row>
    <row r="1324" spans="1:8" x14ac:dyDescent="0.25">
      <c r="A1324" s="121" t="s">
        <v>1256</v>
      </c>
      <c r="B1324" s="86">
        <v>6</v>
      </c>
      <c r="C1324" s="105">
        <v>7274521</v>
      </c>
      <c r="D1324" s="48">
        <v>44375</v>
      </c>
      <c r="E1324" s="39" t="s">
        <v>193</v>
      </c>
      <c r="F1324" s="39" t="s">
        <v>38</v>
      </c>
      <c r="G1324" s="45"/>
      <c r="H1324" s="56">
        <v>44830</v>
      </c>
    </row>
    <row r="1325" spans="1:8" x14ac:dyDescent="0.25">
      <c r="A1325" s="46" t="s">
        <v>56</v>
      </c>
      <c r="B1325" s="50">
        <v>83</v>
      </c>
      <c r="C1325" s="94"/>
      <c r="D1325" s="69" t="s">
        <v>192</v>
      </c>
      <c r="E1325" s="46" t="s">
        <v>0</v>
      </c>
      <c r="F1325" s="46" t="s">
        <v>52</v>
      </c>
      <c r="G1325" s="46" t="s">
        <v>55</v>
      </c>
      <c r="H1325" s="90">
        <v>42425</v>
      </c>
    </row>
    <row r="1326" spans="1:8" x14ac:dyDescent="0.25">
      <c r="A1326" s="121" t="s">
        <v>355</v>
      </c>
      <c r="B1326" s="86">
        <v>300</v>
      </c>
      <c r="C1326" s="105">
        <v>116056</v>
      </c>
      <c r="D1326" s="48">
        <v>44245</v>
      </c>
      <c r="E1326" s="39" t="s">
        <v>0</v>
      </c>
      <c r="F1326" s="39" t="s">
        <v>205</v>
      </c>
      <c r="G1326" s="45" t="s">
        <v>356</v>
      </c>
      <c r="H1326" s="56">
        <v>44244</v>
      </c>
    </row>
    <row r="1327" spans="1:8" x14ac:dyDescent="0.25">
      <c r="A1327" s="18" t="s">
        <v>2227</v>
      </c>
      <c r="B1327" s="10">
        <v>15</v>
      </c>
      <c r="C1327" s="42">
        <v>7310748</v>
      </c>
      <c r="D1327" s="36">
        <v>44865</v>
      </c>
      <c r="E1327" s="39" t="s">
        <v>193</v>
      </c>
      <c r="F1327" s="39" t="s">
        <v>38</v>
      </c>
      <c r="H1327" s="40">
        <v>45363</v>
      </c>
    </row>
    <row r="1328" spans="1:8" x14ac:dyDescent="0.25">
      <c r="A1328" s="121" t="s">
        <v>2131</v>
      </c>
      <c r="B1328" s="86">
        <v>6</v>
      </c>
      <c r="C1328" s="105">
        <v>7306488</v>
      </c>
      <c r="D1328" s="48">
        <v>44804</v>
      </c>
      <c r="E1328" s="39" t="s">
        <v>193</v>
      </c>
      <c r="F1328" s="39" t="s">
        <v>38</v>
      </c>
      <c r="G1328" s="45"/>
      <c r="H1328" s="56">
        <v>45358</v>
      </c>
    </row>
    <row r="1329" spans="1:8" x14ac:dyDescent="0.25">
      <c r="A1329" s="121" t="s">
        <v>1845</v>
      </c>
      <c r="B1329" s="86">
        <v>64.8</v>
      </c>
      <c r="C1329" s="105">
        <v>7296230</v>
      </c>
      <c r="D1329" s="48">
        <v>45043</v>
      </c>
      <c r="E1329" s="39" t="s">
        <v>193</v>
      </c>
      <c r="F1329" s="39" t="s">
        <v>38</v>
      </c>
      <c r="G1329" s="45"/>
      <c r="H1329" s="56">
        <v>45279</v>
      </c>
    </row>
    <row r="1330" spans="1:8" x14ac:dyDescent="0.25">
      <c r="A1330" s="121" t="s">
        <v>2189</v>
      </c>
      <c r="B1330" s="86">
        <v>6</v>
      </c>
      <c r="C1330" s="105">
        <v>7308745</v>
      </c>
      <c r="D1330" s="48">
        <v>44834</v>
      </c>
      <c r="E1330" s="39" t="s">
        <v>193</v>
      </c>
      <c r="F1330" s="39" t="s">
        <v>38</v>
      </c>
      <c r="G1330" s="45"/>
      <c r="H1330" s="56">
        <v>45359</v>
      </c>
    </row>
    <row r="1331" spans="1:8" x14ac:dyDescent="0.25">
      <c r="A1331" s="121" t="s">
        <v>545</v>
      </c>
      <c r="B1331" s="86">
        <v>6</v>
      </c>
      <c r="C1331" s="105">
        <v>7238007</v>
      </c>
      <c r="D1331" s="48">
        <v>43859</v>
      </c>
      <c r="E1331" s="39" t="s">
        <v>193</v>
      </c>
      <c r="F1331" s="39" t="s">
        <v>38</v>
      </c>
      <c r="G1331" s="45"/>
      <c r="H1331" s="56">
        <v>44392</v>
      </c>
    </row>
    <row r="1332" spans="1:8" x14ac:dyDescent="0.25">
      <c r="A1332" s="121" t="s">
        <v>748</v>
      </c>
      <c r="B1332" s="86">
        <v>6</v>
      </c>
      <c r="C1332" s="105">
        <v>7252974</v>
      </c>
      <c r="D1332" s="48">
        <v>44074</v>
      </c>
      <c r="E1332" s="39" t="s">
        <v>193</v>
      </c>
      <c r="F1332" s="39" t="s">
        <v>38</v>
      </c>
      <c r="G1332" s="45"/>
      <c r="H1332" s="56">
        <v>44442</v>
      </c>
    </row>
    <row r="1333" spans="1:8" x14ac:dyDescent="0.25">
      <c r="A1333" s="121" t="s">
        <v>748</v>
      </c>
      <c r="B1333" s="86">
        <v>6</v>
      </c>
      <c r="C1333" s="105">
        <v>7257328</v>
      </c>
      <c r="D1333" s="48">
        <v>44133</v>
      </c>
      <c r="E1333" s="39" t="s">
        <v>193</v>
      </c>
      <c r="F1333" s="39" t="s">
        <v>38</v>
      </c>
      <c r="G1333" s="45"/>
      <c r="H1333" s="56">
        <v>44510</v>
      </c>
    </row>
    <row r="1334" spans="1:8" x14ac:dyDescent="0.25">
      <c r="A1334" s="121" t="s">
        <v>748</v>
      </c>
      <c r="B1334" s="86">
        <v>6</v>
      </c>
      <c r="C1334" s="105">
        <v>7257329</v>
      </c>
      <c r="D1334" s="48">
        <v>44133</v>
      </c>
      <c r="E1334" s="39" t="s">
        <v>193</v>
      </c>
      <c r="F1334" s="39" t="s">
        <v>38</v>
      </c>
      <c r="G1334" s="45"/>
      <c r="H1334" s="56">
        <v>44510</v>
      </c>
    </row>
    <row r="1335" spans="1:8" x14ac:dyDescent="0.25">
      <c r="A1335" s="121" t="s">
        <v>438</v>
      </c>
      <c r="B1335" s="86">
        <v>6</v>
      </c>
      <c r="C1335" s="105">
        <v>7230899</v>
      </c>
      <c r="D1335" s="48">
        <v>43768</v>
      </c>
      <c r="E1335" s="39" t="s">
        <v>193</v>
      </c>
      <c r="F1335" s="39" t="s">
        <v>38</v>
      </c>
      <c r="G1335" s="45"/>
      <c r="H1335" s="56">
        <v>44341</v>
      </c>
    </row>
    <row r="1336" spans="1:8" x14ac:dyDescent="0.25">
      <c r="A1336" s="121" t="s">
        <v>2198</v>
      </c>
      <c r="B1336" s="86">
        <v>15</v>
      </c>
      <c r="C1336" s="105">
        <v>7308821</v>
      </c>
      <c r="D1336" s="48">
        <v>44834</v>
      </c>
      <c r="E1336" s="39" t="s">
        <v>193</v>
      </c>
      <c r="F1336" s="39" t="s">
        <v>38</v>
      </c>
      <c r="G1336" s="45"/>
      <c r="H1336" s="56">
        <v>45359</v>
      </c>
    </row>
    <row r="1337" spans="1:8" x14ac:dyDescent="0.25">
      <c r="A1337" s="121" t="s">
        <v>808</v>
      </c>
      <c r="B1337" s="86">
        <v>37.9</v>
      </c>
      <c r="C1337" s="105">
        <v>7256913</v>
      </c>
      <c r="D1337" s="48">
        <v>44133</v>
      </c>
      <c r="E1337" s="39" t="s">
        <v>193</v>
      </c>
      <c r="F1337" s="39" t="s">
        <v>38</v>
      </c>
      <c r="G1337" s="45"/>
      <c r="H1337" s="56">
        <v>44510</v>
      </c>
    </row>
    <row r="1338" spans="1:8" x14ac:dyDescent="0.25">
      <c r="A1338" s="121" t="s">
        <v>808</v>
      </c>
      <c r="B1338" s="86">
        <v>29.95</v>
      </c>
      <c r="C1338" s="105">
        <v>7258542</v>
      </c>
      <c r="D1338" s="48">
        <v>44153</v>
      </c>
      <c r="E1338" s="39" t="s">
        <v>193</v>
      </c>
      <c r="F1338" s="39" t="s">
        <v>38</v>
      </c>
      <c r="G1338" s="45"/>
      <c r="H1338" s="56">
        <v>44543</v>
      </c>
    </row>
    <row r="1339" spans="1:8" x14ac:dyDescent="0.25">
      <c r="A1339" s="121" t="s">
        <v>261</v>
      </c>
      <c r="B1339" s="86">
        <v>15</v>
      </c>
      <c r="C1339" s="105">
        <v>7285533</v>
      </c>
      <c r="D1339" s="48">
        <v>44523</v>
      </c>
      <c r="E1339" s="39" t="s">
        <v>193</v>
      </c>
      <c r="F1339" s="39" t="s">
        <v>38</v>
      </c>
      <c r="G1339" s="45"/>
      <c r="H1339" s="56">
        <v>44998</v>
      </c>
    </row>
    <row r="1340" spans="1:8" x14ac:dyDescent="0.25">
      <c r="A1340" s="121" t="s">
        <v>530</v>
      </c>
      <c r="B1340" s="86">
        <v>150</v>
      </c>
      <c r="C1340" s="105">
        <v>7233804</v>
      </c>
      <c r="D1340" s="48">
        <v>43791</v>
      </c>
      <c r="E1340" s="39" t="s">
        <v>193</v>
      </c>
      <c r="F1340" s="39" t="s">
        <v>38</v>
      </c>
      <c r="G1340" s="45"/>
      <c r="H1340" s="56">
        <v>44341</v>
      </c>
    </row>
    <row r="1341" spans="1:8" x14ac:dyDescent="0.25">
      <c r="A1341" s="121" t="s">
        <v>533</v>
      </c>
      <c r="B1341" s="86">
        <v>30.52</v>
      </c>
      <c r="C1341" s="105">
        <v>7237308</v>
      </c>
      <c r="D1341" s="48">
        <v>43851</v>
      </c>
      <c r="E1341" s="39" t="s">
        <v>193</v>
      </c>
      <c r="F1341" s="39" t="s">
        <v>38</v>
      </c>
      <c r="G1341" s="45"/>
      <c r="H1341" s="56">
        <v>44392</v>
      </c>
    </row>
    <row r="1342" spans="1:8" x14ac:dyDescent="0.25">
      <c r="A1342" s="121" t="s">
        <v>533</v>
      </c>
      <c r="B1342" s="86">
        <v>55.84</v>
      </c>
      <c r="C1342" s="105">
        <v>7239627</v>
      </c>
      <c r="D1342" s="48">
        <v>43881</v>
      </c>
      <c r="E1342" s="39" t="s">
        <v>193</v>
      </c>
      <c r="F1342" s="39" t="s">
        <v>38</v>
      </c>
      <c r="G1342" s="45"/>
      <c r="H1342" s="56">
        <v>44397</v>
      </c>
    </row>
    <row r="1343" spans="1:8" x14ac:dyDescent="0.25">
      <c r="A1343" s="121" t="s">
        <v>533</v>
      </c>
      <c r="B1343" s="86">
        <v>27.92</v>
      </c>
      <c r="C1343" s="105">
        <v>7244099</v>
      </c>
      <c r="D1343" s="48">
        <v>43934</v>
      </c>
      <c r="E1343" s="39" t="s">
        <v>193</v>
      </c>
      <c r="F1343" s="39" t="s">
        <v>38</v>
      </c>
      <c r="G1343" s="45"/>
      <c r="H1343" s="56">
        <v>44399</v>
      </c>
    </row>
    <row r="1344" spans="1:8" x14ac:dyDescent="0.25">
      <c r="A1344" s="121" t="s">
        <v>446</v>
      </c>
      <c r="B1344" s="86">
        <v>42</v>
      </c>
      <c r="C1344" s="105">
        <v>7234812</v>
      </c>
      <c r="D1344" s="48">
        <v>43811</v>
      </c>
      <c r="E1344" s="39" t="s">
        <v>193</v>
      </c>
      <c r="F1344" s="39" t="s">
        <v>38</v>
      </c>
      <c r="G1344" s="45"/>
      <c r="H1344" s="56">
        <v>44341</v>
      </c>
    </row>
    <row r="1345" spans="1:8" x14ac:dyDescent="0.25">
      <c r="A1345" s="121" t="s">
        <v>446</v>
      </c>
      <c r="B1345" s="86">
        <v>27.92</v>
      </c>
      <c r="C1345" s="105">
        <v>7260890</v>
      </c>
      <c r="D1345" s="48">
        <v>44179</v>
      </c>
      <c r="E1345" s="39" t="s">
        <v>193</v>
      </c>
      <c r="F1345" s="39" t="s">
        <v>38</v>
      </c>
      <c r="G1345" s="45"/>
      <c r="H1345" s="56">
        <v>44672</v>
      </c>
    </row>
    <row r="1346" spans="1:8" x14ac:dyDescent="0.25">
      <c r="A1346" s="121" t="s">
        <v>446</v>
      </c>
      <c r="B1346" s="86">
        <v>26.56</v>
      </c>
      <c r="C1346" s="105">
        <v>7262446</v>
      </c>
      <c r="D1346" s="48">
        <v>44209</v>
      </c>
      <c r="E1346" s="39" t="s">
        <v>193</v>
      </c>
      <c r="F1346" s="39" t="s">
        <v>38</v>
      </c>
      <c r="G1346" s="45"/>
      <c r="H1346" s="56">
        <v>44676</v>
      </c>
    </row>
    <row r="1347" spans="1:8" x14ac:dyDescent="0.25">
      <c r="A1347" s="121" t="s">
        <v>446</v>
      </c>
      <c r="B1347" s="86">
        <v>24.04</v>
      </c>
      <c r="C1347" s="105">
        <v>7290988</v>
      </c>
      <c r="D1347" s="48">
        <v>44606</v>
      </c>
      <c r="E1347" s="39" t="s">
        <v>193</v>
      </c>
      <c r="F1347" s="39" t="s">
        <v>38</v>
      </c>
      <c r="G1347" s="45"/>
      <c r="H1347" s="56">
        <v>45002</v>
      </c>
    </row>
    <row r="1348" spans="1:8" x14ac:dyDescent="0.25">
      <c r="A1348" s="121" t="s">
        <v>446</v>
      </c>
      <c r="B1348" s="86">
        <v>51.54</v>
      </c>
      <c r="C1348" s="105">
        <v>7300134</v>
      </c>
      <c r="D1348" s="48">
        <v>44725</v>
      </c>
      <c r="E1348" s="39" t="s">
        <v>193</v>
      </c>
      <c r="F1348" s="39" t="s">
        <v>38</v>
      </c>
      <c r="G1348" s="45"/>
      <c r="H1348" s="56">
        <v>45356</v>
      </c>
    </row>
    <row r="1349" spans="1:8" x14ac:dyDescent="0.25">
      <c r="A1349" s="18" t="s">
        <v>446</v>
      </c>
      <c r="B1349" s="10">
        <v>45.38</v>
      </c>
      <c r="C1349" s="42">
        <v>7314635</v>
      </c>
      <c r="D1349" s="36">
        <v>44910</v>
      </c>
      <c r="E1349" s="39" t="s">
        <v>193</v>
      </c>
      <c r="F1349" s="39" t="s">
        <v>38</v>
      </c>
      <c r="H1349" s="40">
        <v>45363</v>
      </c>
    </row>
    <row r="1350" spans="1:8" x14ac:dyDescent="0.25">
      <c r="A1350" s="18" t="s">
        <v>446</v>
      </c>
      <c r="B1350" s="10">
        <v>22.69</v>
      </c>
      <c r="C1350" s="42">
        <v>7316429</v>
      </c>
      <c r="D1350" s="36">
        <v>44943</v>
      </c>
      <c r="E1350" s="39" t="s">
        <v>193</v>
      </c>
      <c r="F1350" s="39" t="s">
        <v>38</v>
      </c>
      <c r="H1350" s="40">
        <v>45363</v>
      </c>
    </row>
    <row r="1351" spans="1:8" x14ac:dyDescent="0.25">
      <c r="A1351" s="121" t="s">
        <v>446</v>
      </c>
      <c r="B1351" s="86">
        <v>44.58</v>
      </c>
      <c r="C1351" s="105">
        <v>7298467</v>
      </c>
      <c r="D1351" s="48">
        <v>45065</v>
      </c>
      <c r="E1351" s="39" t="s">
        <v>193</v>
      </c>
      <c r="F1351" s="39" t="s">
        <v>38</v>
      </c>
      <c r="G1351" s="45"/>
      <c r="H1351" s="56">
        <v>45279</v>
      </c>
    </row>
    <row r="1352" spans="1:8" x14ac:dyDescent="0.25">
      <c r="A1352" s="121" t="s">
        <v>591</v>
      </c>
      <c r="B1352" s="86">
        <v>6</v>
      </c>
      <c r="C1352" s="105">
        <v>7240178</v>
      </c>
      <c r="D1352" s="48">
        <v>43886</v>
      </c>
      <c r="E1352" s="39" t="s">
        <v>193</v>
      </c>
      <c r="F1352" s="39" t="s">
        <v>38</v>
      </c>
      <c r="G1352" s="45"/>
      <c r="H1352" s="56">
        <v>44397</v>
      </c>
    </row>
    <row r="1353" spans="1:8" x14ac:dyDescent="0.25">
      <c r="A1353" s="121" t="s">
        <v>494</v>
      </c>
      <c r="B1353" s="86">
        <v>6</v>
      </c>
      <c r="C1353" s="105">
        <v>7233169</v>
      </c>
      <c r="D1353" s="48">
        <v>43790</v>
      </c>
      <c r="E1353" s="39" t="s">
        <v>193</v>
      </c>
      <c r="F1353" s="39" t="s">
        <v>38</v>
      </c>
      <c r="G1353" s="45"/>
      <c r="H1353" s="56">
        <v>44341</v>
      </c>
    </row>
    <row r="1354" spans="1:8" x14ac:dyDescent="0.25">
      <c r="A1354" s="121" t="s">
        <v>906</v>
      </c>
      <c r="B1354" s="86">
        <v>2</v>
      </c>
      <c r="C1354" s="105">
        <v>120188</v>
      </c>
      <c r="D1354" s="48">
        <v>44602</v>
      </c>
      <c r="E1354" s="39" t="s">
        <v>0</v>
      </c>
      <c r="F1354" s="39" t="s">
        <v>205</v>
      </c>
      <c r="G1354" s="45" t="s">
        <v>948</v>
      </c>
      <c r="H1354" s="56">
        <v>44606</v>
      </c>
    </row>
    <row r="1355" spans="1:8" x14ac:dyDescent="0.25">
      <c r="A1355" s="121" t="s">
        <v>1204</v>
      </c>
      <c r="B1355" s="86">
        <v>15</v>
      </c>
      <c r="C1355" s="105">
        <v>7272099</v>
      </c>
      <c r="D1355" s="48">
        <v>44342</v>
      </c>
      <c r="E1355" s="39" t="s">
        <v>193</v>
      </c>
      <c r="F1355" s="39" t="s">
        <v>38</v>
      </c>
      <c r="G1355" s="45"/>
      <c r="H1355" s="56">
        <v>44826</v>
      </c>
    </row>
    <row r="1356" spans="1:8" x14ac:dyDescent="0.25">
      <c r="A1356" s="121" t="s">
        <v>1808</v>
      </c>
      <c r="B1356" s="86">
        <v>6</v>
      </c>
      <c r="C1356" s="105">
        <v>7294435</v>
      </c>
      <c r="D1356" s="48">
        <v>44650</v>
      </c>
      <c r="E1356" s="39" t="s">
        <v>193</v>
      </c>
      <c r="F1356" s="39" t="s">
        <v>38</v>
      </c>
      <c r="G1356" s="45"/>
      <c r="H1356" s="56">
        <v>45002</v>
      </c>
    </row>
    <row r="1357" spans="1:8" x14ac:dyDescent="0.25">
      <c r="A1357" s="121" t="s">
        <v>1808</v>
      </c>
      <c r="B1357" s="86">
        <v>6</v>
      </c>
      <c r="C1357" s="105">
        <v>7296576</v>
      </c>
      <c r="D1357" s="48">
        <v>45043</v>
      </c>
      <c r="E1357" s="39" t="s">
        <v>193</v>
      </c>
      <c r="F1357" s="39" t="s">
        <v>38</v>
      </c>
      <c r="G1357" s="45"/>
      <c r="H1357" s="56">
        <v>45279</v>
      </c>
    </row>
    <row r="1358" spans="1:8" x14ac:dyDescent="0.25">
      <c r="A1358" s="121" t="s">
        <v>1041</v>
      </c>
      <c r="B1358" s="86">
        <v>6</v>
      </c>
      <c r="C1358" s="105">
        <v>7263635</v>
      </c>
      <c r="D1358" s="48">
        <v>44223</v>
      </c>
      <c r="E1358" s="39" t="s">
        <v>193</v>
      </c>
      <c r="F1358" s="39" t="s">
        <v>38</v>
      </c>
      <c r="G1358" s="45"/>
      <c r="H1358" s="56">
        <v>44676</v>
      </c>
    </row>
    <row r="1359" spans="1:8" x14ac:dyDescent="0.25">
      <c r="A1359" s="121" t="s">
        <v>1069</v>
      </c>
      <c r="B1359" s="86">
        <v>6</v>
      </c>
      <c r="C1359" s="105">
        <v>7265504</v>
      </c>
      <c r="D1359" s="48">
        <v>44251</v>
      </c>
      <c r="E1359" s="39" t="s">
        <v>193</v>
      </c>
      <c r="F1359" s="39" t="s">
        <v>38</v>
      </c>
      <c r="G1359" s="45"/>
      <c r="H1359" s="56">
        <v>44677</v>
      </c>
    </row>
    <row r="1360" spans="1:8" x14ac:dyDescent="0.25">
      <c r="A1360" s="66" t="s">
        <v>168</v>
      </c>
      <c r="B1360" s="81">
        <v>8</v>
      </c>
      <c r="C1360" s="113">
        <v>38356</v>
      </c>
      <c r="D1360" s="67" t="s">
        <v>121</v>
      </c>
      <c r="E1360" s="43" t="s">
        <v>194</v>
      </c>
      <c r="F1360" s="43" t="s">
        <v>138</v>
      </c>
      <c r="G1360" s="87" t="s">
        <v>139</v>
      </c>
      <c r="H1360" s="91">
        <v>42516</v>
      </c>
    </row>
    <row r="1361" spans="1:8" x14ac:dyDescent="0.25">
      <c r="A1361" s="121" t="s">
        <v>1122</v>
      </c>
      <c r="B1361" s="86">
        <v>6</v>
      </c>
      <c r="C1361" s="105">
        <v>7267757</v>
      </c>
      <c r="D1361" s="48">
        <v>44284</v>
      </c>
      <c r="E1361" s="39" t="s">
        <v>193</v>
      </c>
      <c r="F1361" s="39" t="s">
        <v>38</v>
      </c>
      <c r="G1361" s="45"/>
      <c r="H1361" s="56">
        <v>44683</v>
      </c>
    </row>
    <row r="1362" spans="1:8" x14ac:dyDescent="0.25">
      <c r="A1362" s="121" t="s">
        <v>1254</v>
      </c>
      <c r="B1362" s="86">
        <v>6</v>
      </c>
      <c r="C1362" s="105">
        <v>7274508</v>
      </c>
      <c r="D1362" s="48">
        <v>44375</v>
      </c>
      <c r="E1362" s="39" t="s">
        <v>193</v>
      </c>
      <c r="F1362" s="39" t="s">
        <v>38</v>
      </c>
      <c r="G1362" s="45"/>
      <c r="H1362" s="56">
        <v>44830</v>
      </c>
    </row>
    <row r="1363" spans="1:8" x14ac:dyDescent="0.25">
      <c r="A1363" s="121" t="s">
        <v>2036</v>
      </c>
      <c r="B1363" s="86">
        <v>6</v>
      </c>
      <c r="C1363" s="105">
        <v>7303776</v>
      </c>
      <c r="D1363" s="48">
        <v>44770</v>
      </c>
      <c r="E1363" s="39" t="s">
        <v>193</v>
      </c>
      <c r="F1363" s="39" t="s">
        <v>38</v>
      </c>
      <c r="G1363" s="45"/>
      <c r="H1363" s="56">
        <v>45357</v>
      </c>
    </row>
    <row r="1364" spans="1:8" x14ac:dyDescent="0.25">
      <c r="A1364" s="121" t="s">
        <v>823</v>
      </c>
      <c r="B1364" s="86">
        <v>6</v>
      </c>
      <c r="C1364" s="105">
        <v>7257352</v>
      </c>
      <c r="D1364" s="48">
        <v>44133</v>
      </c>
      <c r="E1364" s="39" t="s">
        <v>193</v>
      </c>
      <c r="F1364" s="39" t="s">
        <v>38</v>
      </c>
      <c r="G1364" s="45"/>
      <c r="H1364" s="56">
        <v>44510</v>
      </c>
    </row>
    <row r="1365" spans="1:8" x14ac:dyDescent="0.25">
      <c r="A1365" s="121" t="s">
        <v>1101</v>
      </c>
      <c r="B1365" s="86">
        <v>15</v>
      </c>
      <c r="C1365" s="105">
        <v>7267571</v>
      </c>
      <c r="D1365" s="48">
        <v>44284</v>
      </c>
      <c r="E1365" s="39" t="s">
        <v>193</v>
      </c>
      <c r="F1365" s="39" t="s">
        <v>38</v>
      </c>
      <c r="G1365" s="45"/>
      <c r="H1365" s="56">
        <v>44683</v>
      </c>
    </row>
    <row r="1366" spans="1:8" x14ac:dyDescent="0.25">
      <c r="A1366" s="121" t="s">
        <v>1137</v>
      </c>
      <c r="B1366" s="86">
        <v>6</v>
      </c>
      <c r="C1366" s="105">
        <v>7267837</v>
      </c>
      <c r="D1366" s="48">
        <v>44284</v>
      </c>
      <c r="E1366" s="39" t="s">
        <v>193</v>
      </c>
      <c r="F1366" s="39" t="s">
        <v>38</v>
      </c>
      <c r="G1366" s="45"/>
      <c r="H1366" s="56">
        <v>44683</v>
      </c>
    </row>
    <row r="1367" spans="1:8" x14ac:dyDescent="0.25">
      <c r="A1367" s="121" t="s">
        <v>1018</v>
      </c>
      <c r="B1367" s="86">
        <v>6</v>
      </c>
      <c r="C1367" s="105">
        <v>7261630</v>
      </c>
      <c r="D1367" s="48">
        <v>44187</v>
      </c>
      <c r="E1367" s="39" t="s">
        <v>193</v>
      </c>
      <c r="F1367" s="39" t="s">
        <v>38</v>
      </c>
      <c r="G1367" s="45"/>
      <c r="H1367" s="56">
        <v>44672</v>
      </c>
    </row>
    <row r="1368" spans="1:8" x14ac:dyDescent="0.25">
      <c r="A1368" s="18" t="s">
        <v>2229</v>
      </c>
      <c r="B1368" s="10">
        <v>15</v>
      </c>
      <c r="C1368" s="42">
        <v>7310777</v>
      </c>
      <c r="D1368" s="36">
        <v>44865</v>
      </c>
      <c r="E1368" s="39" t="s">
        <v>193</v>
      </c>
      <c r="F1368" s="39" t="s">
        <v>38</v>
      </c>
      <c r="H1368" s="56">
        <v>45363</v>
      </c>
    </row>
    <row r="1369" spans="1:8" x14ac:dyDescent="0.25">
      <c r="A1369" s="121" t="s">
        <v>1167</v>
      </c>
      <c r="B1369" s="86">
        <v>6</v>
      </c>
      <c r="C1369" s="105">
        <v>7270013</v>
      </c>
      <c r="D1369" s="48">
        <v>44314</v>
      </c>
      <c r="E1369" s="39" t="s">
        <v>193</v>
      </c>
      <c r="F1369" s="39" t="s">
        <v>38</v>
      </c>
      <c r="G1369" s="45"/>
      <c r="H1369" s="56">
        <v>44685</v>
      </c>
    </row>
    <row r="1370" spans="1:8" x14ac:dyDescent="0.25">
      <c r="A1370" s="121" t="s">
        <v>499</v>
      </c>
      <c r="B1370" s="86">
        <v>6</v>
      </c>
      <c r="C1370" s="105">
        <v>7233220</v>
      </c>
      <c r="D1370" s="48">
        <v>43790</v>
      </c>
      <c r="E1370" s="39" t="s">
        <v>193</v>
      </c>
      <c r="F1370" s="39" t="s">
        <v>38</v>
      </c>
      <c r="G1370" s="45"/>
      <c r="H1370" s="56">
        <v>44341</v>
      </c>
    </row>
    <row r="1371" spans="1:8" x14ac:dyDescent="0.25">
      <c r="A1371" s="121" t="s">
        <v>2052</v>
      </c>
      <c r="B1371" s="86">
        <v>6</v>
      </c>
      <c r="C1371" s="105">
        <v>7303844</v>
      </c>
      <c r="D1371" s="48">
        <v>44770</v>
      </c>
      <c r="E1371" s="39" t="s">
        <v>193</v>
      </c>
      <c r="F1371" s="39" t="s">
        <v>38</v>
      </c>
      <c r="G1371" s="45"/>
      <c r="H1371" s="56">
        <v>45357</v>
      </c>
    </row>
    <row r="1372" spans="1:8" x14ac:dyDescent="0.25">
      <c r="A1372" s="121" t="s">
        <v>514</v>
      </c>
      <c r="B1372" s="86">
        <v>6</v>
      </c>
      <c r="C1372" s="105">
        <v>7233293</v>
      </c>
      <c r="D1372" s="48">
        <v>43790</v>
      </c>
      <c r="E1372" s="39" t="s">
        <v>193</v>
      </c>
      <c r="F1372" s="39" t="s">
        <v>38</v>
      </c>
      <c r="G1372" s="45"/>
      <c r="H1372" s="56">
        <v>44341</v>
      </c>
    </row>
    <row r="1373" spans="1:8" x14ac:dyDescent="0.25">
      <c r="A1373" s="121" t="s">
        <v>2167</v>
      </c>
      <c r="B1373" s="86">
        <v>6</v>
      </c>
      <c r="C1373" s="105">
        <v>7308654</v>
      </c>
      <c r="D1373" s="48">
        <v>44834</v>
      </c>
      <c r="E1373" s="39" t="s">
        <v>193</v>
      </c>
      <c r="F1373" s="39" t="s">
        <v>38</v>
      </c>
      <c r="G1373" s="45"/>
      <c r="H1373" s="56">
        <v>45359</v>
      </c>
    </row>
    <row r="1374" spans="1:8" x14ac:dyDescent="0.25">
      <c r="A1374" s="121" t="s">
        <v>2046</v>
      </c>
      <c r="B1374" s="86">
        <v>6</v>
      </c>
      <c r="C1374" s="105">
        <v>7303815</v>
      </c>
      <c r="D1374" s="48">
        <v>44770</v>
      </c>
      <c r="E1374" s="39" t="s">
        <v>193</v>
      </c>
      <c r="F1374" s="39" t="s">
        <v>38</v>
      </c>
      <c r="G1374" s="45"/>
      <c r="H1374" s="56">
        <v>45357</v>
      </c>
    </row>
    <row r="1375" spans="1:8" x14ac:dyDescent="0.25">
      <c r="A1375" s="121" t="s">
        <v>2046</v>
      </c>
      <c r="B1375" s="86">
        <v>6</v>
      </c>
      <c r="C1375" s="105">
        <v>7308664</v>
      </c>
      <c r="D1375" s="48">
        <v>44834</v>
      </c>
      <c r="E1375" s="39" t="s">
        <v>193</v>
      </c>
      <c r="F1375" s="39" t="s">
        <v>38</v>
      </c>
      <c r="G1375" s="45"/>
      <c r="H1375" s="56">
        <v>45359</v>
      </c>
    </row>
    <row r="1376" spans="1:8" x14ac:dyDescent="0.25">
      <c r="A1376" s="121" t="s">
        <v>1164</v>
      </c>
      <c r="B1376" s="86">
        <v>6</v>
      </c>
      <c r="C1376" s="105">
        <v>7270008</v>
      </c>
      <c r="D1376" s="48">
        <v>44314</v>
      </c>
      <c r="E1376" s="39" t="s">
        <v>193</v>
      </c>
      <c r="F1376" s="39" t="s">
        <v>38</v>
      </c>
      <c r="G1376" s="45"/>
      <c r="H1376" s="56">
        <v>44685</v>
      </c>
    </row>
    <row r="1377" spans="1:8" x14ac:dyDescent="0.25">
      <c r="A1377" s="121" t="s">
        <v>536</v>
      </c>
      <c r="B1377" s="86">
        <v>15</v>
      </c>
      <c r="C1377" s="105">
        <v>7237925</v>
      </c>
      <c r="D1377" s="48">
        <v>43858</v>
      </c>
      <c r="E1377" s="39" t="s">
        <v>193</v>
      </c>
      <c r="F1377" s="39" t="s">
        <v>38</v>
      </c>
      <c r="G1377" s="45"/>
      <c r="H1377" s="56">
        <v>44392</v>
      </c>
    </row>
    <row r="1378" spans="1:8" x14ac:dyDescent="0.25">
      <c r="A1378" s="18" t="s">
        <v>2231</v>
      </c>
      <c r="B1378" s="10">
        <v>15</v>
      </c>
      <c r="C1378" s="42">
        <v>7310792</v>
      </c>
      <c r="D1378" s="36">
        <v>44865</v>
      </c>
      <c r="E1378" s="39" t="s">
        <v>193</v>
      </c>
      <c r="F1378" s="39" t="s">
        <v>38</v>
      </c>
      <c r="H1378" s="40">
        <v>45363</v>
      </c>
    </row>
    <row r="1379" spans="1:8" x14ac:dyDescent="0.25">
      <c r="A1379" s="121" t="s">
        <v>1150</v>
      </c>
      <c r="B1379" s="86">
        <v>60</v>
      </c>
      <c r="C1379" s="105">
        <v>7269918</v>
      </c>
      <c r="D1379" s="48">
        <v>44314</v>
      </c>
      <c r="E1379" s="39" t="s">
        <v>193</v>
      </c>
      <c r="F1379" s="39" t="s">
        <v>38</v>
      </c>
      <c r="G1379" s="45"/>
      <c r="H1379" s="56">
        <v>44685</v>
      </c>
    </row>
    <row r="1380" spans="1:8" x14ac:dyDescent="0.25">
      <c r="A1380" s="121" t="s">
        <v>2483</v>
      </c>
      <c r="B1380" s="86">
        <v>6</v>
      </c>
      <c r="C1380" s="105">
        <v>7322514</v>
      </c>
      <c r="D1380" s="48">
        <v>45015</v>
      </c>
      <c r="E1380" s="39" t="s">
        <v>193</v>
      </c>
      <c r="F1380" s="39" t="s">
        <v>38</v>
      </c>
      <c r="G1380" s="45"/>
      <c r="H1380" s="56">
        <v>45415</v>
      </c>
    </row>
    <row r="1381" spans="1:8" x14ac:dyDescent="0.25">
      <c r="A1381" s="121" t="s">
        <v>338</v>
      </c>
      <c r="B1381" s="86">
        <v>3.07</v>
      </c>
      <c r="C1381" s="105">
        <v>115258</v>
      </c>
      <c r="D1381" s="48">
        <v>44245</v>
      </c>
      <c r="E1381" s="39" t="s">
        <v>0</v>
      </c>
      <c r="F1381" s="39" t="s">
        <v>205</v>
      </c>
      <c r="G1381" s="45" t="s">
        <v>339</v>
      </c>
      <c r="H1381" s="56">
        <v>44244</v>
      </c>
    </row>
    <row r="1382" spans="1:8" x14ac:dyDescent="0.25">
      <c r="A1382" s="38" t="s">
        <v>1831</v>
      </c>
      <c r="B1382" s="8">
        <v>1736.1</v>
      </c>
      <c r="C1382" s="37">
        <v>7328265</v>
      </c>
      <c r="D1382" s="70">
        <v>45082</v>
      </c>
      <c r="E1382" s="18" t="s">
        <v>179</v>
      </c>
      <c r="F1382" s="16" t="s">
        <v>1832</v>
      </c>
      <c r="G1382" s="16" t="s">
        <v>1833</v>
      </c>
      <c r="H1382" s="56">
        <v>45083</v>
      </c>
    </row>
    <row r="1383" spans="1:8" x14ac:dyDescent="0.25">
      <c r="A1383" s="121" t="s">
        <v>1401</v>
      </c>
      <c r="B1383" s="86">
        <v>50</v>
      </c>
      <c r="C1383" s="105">
        <v>125961</v>
      </c>
      <c r="D1383" s="48">
        <v>44973</v>
      </c>
      <c r="E1383" s="39" t="s">
        <v>0</v>
      </c>
      <c r="F1383" s="39" t="s">
        <v>205</v>
      </c>
      <c r="G1383" s="45" t="s">
        <v>1485</v>
      </c>
      <c r="H1383" s="56">
        <v>44973</v>
      </c>
    </row>
    <row r="1384" spans="1:8" x14ac:dyDescent="0.25">
      <c r="A1384" s="121" t="s">
        <v>1401</v>
      </c>
      <c r="B1384" s="86">
        <v>1093</v>
      </c>
      <c r="C1384" s="105">
        <v>127406</v>
      </c>
      <c r="D1384" s="48">
        <v>44973</v>
      </c>
      <c r="E1384" s="39" t="s">
        <v>0</v>
      </c>
      <c r="F1384" s="39" t="s">
        <v>205</v>
      </c>
      <c r="G1384" s="45" t="s">
        <v>1513</v>
      </c>
      <c r="H1384" s="56">
        <v>44973</v>
      </c>
    </row>
    <row r="1385" spans="1:8" x14ac:dyDescent="0.25">
      <c r="A1385" s="121" t="s">
        <v>1401</v>
      </c>
      <c r="B1385" s="86">
        <v>785</v>
      </c>
      <c r="C1385" s="105">
        <v>129548</v>
      </c>
      <c r="D1385" s="48">
        <v>45334</v>
      </c>
      <c r="E1385" s="39" t="s">
        <v>0</v>
      </c>
      <c r="F1385" s="39" t="s">
        <v>205</v>
      </c>
      <c r="G1385" s="45" t="s">
        <v>1963</v>
      </c>
      <c r="H1385" s="56">
        <v>45342</v>
      </c>
    </row>
    <row r="1386" spans="1:8" x14ac:dyDescent="0.25">
      <c r="A1386" s="121" t="s">
        <v>1401</v>
      </c>
      <c r="B1386" s="86">
        <v>427</v>
      </c>
      <c r="C1386" s="105">
        <v>130095</v>
      </c>
      <c r="D1386" s="48">
        <v>45334</v>
      </c>
      <c r="E1386" s="39" t="s">
        <v>0</v>
      </c>
      <c r="F1386" s="39" t="s">
        <v>205</v>
      </c>
      <c r="G1386" s="45" t="s">
        <v>1966</v>
      </c>
      <c r="H1386" s="56">
        <v>45342</v>
      </c>
    </row>
    <row r="1387" spans="1:8" x14ac:dyDescent="0.25">
      <c r="A1387" s="121" t="s">
        <v>1401</v>
      </c>
      <c r="B1387" s="86">
        <v>420</v>
      </c>
      <c r="C1387" s="105">
        <v>130821</v>
      </c>
      <c r="D1387" s="48">
        <v>45334</v>
      </c>
      <c r="E1387" s="39" t="s">
        <v>0</v>
      </c>
      <c r="F1387" s="39" t="s">
        <v>205</v>
      </c>
      <c r="G1387" s="45" t="s">
        <v>1975</v>
      </c>
      <c r="H1387" s="56">
        <v>45342</v>
      </c>
    </row>
    <row r="1388" spans="1:8" x14ac:dyDescent="0.25">
      <c r="A1388" s="121" t="s">
        <v>1401</v>
      </c>
      <c r="B1388" s="86">
        <v>600</v>
      </c>
      <c r="C1388" s="105">
        <v>131096</v>
      </c>
      <c r="D1388" s="48">
        <v>45334</v>
      </c>
      <c r="E1388" s="39" t="s">
        <v>0</v>
      </c>
      <c r="F1388" s="39" t="s">
        <v>205</v>
      </c>
      <c r="G1388" s="45" t="s">
        <v>1980</v>
      </c>
      <c r="H1388" s="56">
        <v>45342</v>
      </c>
    </row>
    <row r="1389" spans="1:8" x14ac:dyDescent="0.25">
      <c r="A1389" s="121" t="s">
        <v>2110</v>
      </c>
      <c r="B1389" s="86">
        <v>15</v>
      </c>
      <c r="C1389" s="105">
        <v>7306367</v>
      </c>
      <c r="D1389" s="48">
        <v>44804</v>
      </c>
      <c r="E1389" s="39" t="s">
        <v>193</v>
      </c>
      <c r="F1389" s="39" t="s">
        <v>38</v>
      </c>
      <c r="G1389" s="45"/>
      <c r="H1389" s="56">
        <v>45358</v>
      </c>
    </row>
    <row r="1390" spans="1:8" x14ac:dyDescent="0.25">
      <c r="A1390" s="121" t="s">
        <v>1015</v>
      </c>
      <c r="B1390" s="86">
        <v>6</v>
      </c>
      <c r="C1390" s="105">
        <v>7261599</v>
      </c>
      <c r="D1390" s="48">
        <v>44187</v>
      </c>
      <c r="E1390" s="39" t="s">
        <v>193</v>
      </c>
      <c r="F1390" s="39" t="s">
        <v>38</v>
      </c>
      <c r="G1390" s="45"/>
      <c r="H1390" s="56">
        <v>44672</v>
      </c>
    </row>
    <row r="1391" spans="1:8" x14ac:dyDescent="0.25">
      <c r="A1391" s="121" t="s">
        <v>1015</v>
      </c>
      <c r="B1391" s="86">
        <v>6</v>
      </c>
      <c r="C1391" s="105">
        <v>7261600</v>
      </c>
      <c r="D1391" s="48">
        <v>44187</v>
      </c>
      <c r="E1391" s="39" t="s">
        <v>193</v>
      </c>
      <c r="F1391" s="39" t="s">
        <v>38</v>
      </c>
      <c r="G1391" s="45"/>
      <c r="H1391" s="56">
        <v>44672</v>
      </c>
    </row>
    <row r="1392" spans="1:8" x14ac:dyDescent="0.25">
      <c r="A1392" s="18" t="s">
        <v>2400</v>
      </c>
      <c r="B1392" s="10">
        <v>15</v>
      </c>
      <c r="C1392" s="42">
        <v>7318176</v>
      </c>
      <c r="D1392" s="36">
        <v>44957</v>
      </c>
      <c r="E1392" s="39" t="s">
        <v>193</v>
      </c>
      <c r="F1392" s="39" t="s">
        <v>38</v>
      </c>
      <c r="H1392" s="40">
        <v>45363</v>
      </c>
    </row>
    <row r="1393" spans="1:8" x14ac:dyDescent="0.25">
      <c r="A1393" s="121" t="s">
        <v>2400</v>
      </c>
      <c r="B1393" s="86">
        <v>15</v>
      </c>
      <c r="C1393" s="105">
        <v>7322903</v>
      </c>
      <c r="D1393" s="48">
        <v>45015</v>
      </c>
      <c r="E1393" s="39" t="s">
        <v>193</v>
      </c>
      <c r="F1393" s="39" t="s">
        <v>38</v>
      </c>
      <c r="G1393" s="45"/>
      <c r="H1393" s="56">
        <v>45415</v>
      </c>
    </row>
    <row r="1394" spans="1:8" x14ac:dyDescent="0.25">
      <c r="A1394" s="121" t="s">
        <v>2199</v>
      </c>
      <c r="B1394" s="86">
        <v>15</v>
      </c>
      <c r="C1394" s="105">
        <v>7308838</v>
      </c>
      <c r="D1394" s="48">
        <v>44834</v>
      </c>
      <c r="E1394" s="39" t="s">
        <v>193</v>
      </c>
      <c r="F1394" s="39" t="s">
        <v>38</v>
      </c>
      <c r="G1394" s="45"/>
      <c r="H1394" s="56">
        <v>45359</v>
      </c>
    </row>
    <row r="1395" spans="1:8" x14ac:dyDescent="0.25">
      <c r="A1395" s="121" t="s">
        <v>1714</v>
      </c>
      <c r="B1395" s="86">
        <v>15</v>
      </c>
      <c r="C1395" s="105">
        <v>7290147</v>
      </c>
      <c r="D1395" s="48">
        <v>44588</v>
      </c>
      <c r="E1395" s="39" t="s">
        <v>193</v>
      </c>
      <c r="F1395" s="39" t="s">
        <v>38</v>
      </c>
      <c r="G1395" s="45"/>
      <c r="H1395" s="56">
        <v>45001</v>
      </c>
    </row>
    <row r="1396" spans="1:8" x14ac:dyDescent="0.25">
      <c r="A1396" s="121" t="s">
        <v>1094</v>
      </c>
      <c r="B1396" s="86">
        <v>105.59</v>
      </c>
      <c r="C1396" s="105">
        <v>7265649</v>
      </c>
      <c r="D1396" s="48">
        <v>44257</v>
      </c>
      <c r="E1396" s="39" t="s">
        <v>193</v>
      </c>
      <c r="F1396" s="39" t="s">
        <v>38</v>
      </c>
      <c r="G1396" s="45"/>
      <c r="H1396" s="56">
        <v>44683</v>
      </c>
    </row>
    <row r="1397" spans="1:8" x14ac:dyDescent="0.25">
      <c r="A1397" s="121" t="s">
        <v>1094</v>
      </c>
      <c r="B1397" s="86">
        <v>105.59</v>
      </c>
      <c r="C1397" s="105">
        <v>7279092</v>
      </c>
      <c r="D1397" s="48">
        <v>44441</v>
      </c>
      <c r="E1397" s="39" t="s">
        <v>193</v>
      </c>
      <c r="F1397" s="39" t="s">
        <v>38</v>
      </c>
      <c r="G1397" s="45"/>
      <c r="H1397" s="56">
        <v>44998</v>
      </c>
    </row>
    <row r="1398" spans="1:8" x14ac:dyDescent="0.25">
      <c r="A1398" s="121" t="s">
        <v>2525</v>
      </c>
      <c r="B1398" s="86">
        <v>15</v>
      </c>
      <c r="C1398" s="105">
        <v>7322801</v>
      </c>
      <c r="D1398" s="48">
        <v>45015</v>
      </c>
      <c r="E1398" s="39" t="s">
        <v>193</v>
      </c>
      <c r="F1398" s="39" t="s">
        <v>38</v>
      </c>
      <c r="G1398" s="45"/>
      <c r="H1398" s="56">
        <v>45415</v>
      </c>
    </row>
    <row r="1399" spans="1:8" x14ac:dyDescent="0.25">
      <c r="A1399" s="121" t="s">
        <v>1725</v>
      </c>
      <c r="B1399" s="86">
        <v>6</v>
      </c>
      <c r="C1399" s="105">
        <v>7290220</v>
      </c>
      <c r="D1399" s="48">
        <v>44588</v>
      </c>
      <c r="E1399" s="39" t="s">
        <v>193</v>
      </c>
      <c r="F1399" s="39" t="s">
        <v>38</v>
      </c>
      <c r="G1399" s="45"/>
      <c r="H1399" s="56">
        <v>45001</v>
      </c>
    </row>
    <row r="1400" spans="1:8" x14ac:dyDescent="0.25">
      <c r="A1400" s="121" t="s">
        <v>2185</v>
      </c>
      <c r="B1400" s="86">
        <v>6</v>
      </c>
      <c r="C1400" s="105">
        <v>7308721</v>
      </c>
      <c r="D1400" s="48">
        <v>44834</v>
      </c>
      <c r="E1400" s="39" t="s">
        <v>193</v>
      </c>
      <c r="F1400" s="39" t="s">
        <v>38</v>
      </c>
      <c r="G1400" s="45"/>
      <c r="H1400" s="56">
        <v>45359</v>
      </c>
    </row>
    <row r="1401" spans="1:8" x14ac:dyDescent="0.25">
      <c r="A1401" s="121" t="s">
        <v>1324</v>
      </c>
      <c r="B1401" s="86">
        <v>6</v>
      </c>
      <c r="C1401" s="105">
        <v>7276697</v>
      </c>
      <c r="D1401" s="48">
        <v>44406</v>
      </c>
      <c r="E1401" s="39" t="s">
        <v>193</v>
      </c>
      <c r="F1401" s="39" t="s">
        <v>38</v>
      </c>
      <c r="G1401" s="45"/>
      <c r="H1401" s="56">
        <v>44907</v>
      </c>
    </row>
    <row r="1402" spans="1:8" x14ac:dyDescent="0.25">
      <c r="A1402" s="121" t="s">
        <v>1229</v>
      </c>
      <c r="B1402" s="86">
        <v>105.59</v>
      </c>
      <c r="C1402" s="105">
        <v>7272615</v>
      </c>
      <c r="D1402" s="48">
        <v>44350</v>
      </c>
      <c r="E1402" s="39" t="s">
        <v>193</v>
      </c>
      <c r="F1402" s="39" t="s">
        <v>38</v>
      </c>
      <c r="G1402" s="45"/>
      <c r="H1402" s="56">
        <v>44830</v>
      </c>
    </row>
    <row r="1403" spans="1:8" x14ac:dyDescent="0.25">
      <c r="A1403" s="121" t="s">
        <v>737</v>
      </c>
      <c r="B1403" s="86">
        <v>244.7</v>
      </c>
      <c r="C1403" s="105">
        <v>7251365</v>
      </c>
      <c r="D1403" s="48">
        <v>44048</v>
      </c>
      <c r="E1403" s="39" t="s">
        <v>193</v>
      </c>
      <c r="F1403" s="39" t="s">
        <v>38</v>
      </c>
      <c r="G1403" s="45"/>
      <c r="H1403" s="56">
        <v>44442</v>
      </c>
    </row>
    <row r="1404" spans="1:8" x14ac:dyDescent="0.25">
      <c r="A1404" s="121" t="s">
        <v>72</v>
      </c>
      <c r="B1404" s="86">
        <v>10</v>
      </c>
      <c r="C1404" s="105">
        <v>116763</v>
      </c>
      <c r="D1404" s="48">
        <v>44245</v>
      </c>
      <c r="E1404" s="39" t="s">
        <v>0</v>
      </c>
      <c r="F1404" s="39" t="s">
        <v>205</v>
      </c>
      <c r="G1404" s="45" t="s">
        <v>214</v>
      </c>
      <c r="H1404" s="56">
        <v>44244</v>
      </c>
    </row>
    <row r="1405" spans="1:8" x14ac:dyDescent="0.25">
      <c r="A1405" s="121" t="s">
        <v>72</v>
      </c>
      <c r="B1405" s="86">
        <v>10</v>
      </c>
      <c r="C1405" s="105">
        <v>118976</v>
      </c>
      <c r="D1405" s="48">
        <v>44245</v>
      </c>
      <c r="E1405" s="39" t="s">
        <v>0</v>
      </c>
      <c r="F1405" s="39" t="s">
        <v>205</v>
      </c>
      <c r="G1405" s="45" t="s">
        <v>214</v>
      </c>
      <c r="H1405" s="56">
        <v>44244</v>
      </c>
    </row>
    <row r="1406" spans="1:8" x14ac:dyDescent="0.25">
      <c r="A1406" s="121" t="s">
        <v>72</v>
      </c>
      <c r="B1406" s="86">
        <v>10</v>
      </c>
      <c r="C1406" s="105">
        <v>122332</v>
      </c>
      <c r="D1406" s="48">
        <v>44602</v>
      </c>
      <c r="E1406" s="39" t="s">
        <v>0</v>
      </c>
      <c r="F1406" s="39" t="s">
        <v>205</v>
      </c>
      <c r="G1406" s="45" t="s">
        <v>214</v>
      </c>
      <c r="H1406" s="56">
        <v>44606</v>
      </c>
    </row>
    <row r="1407" spans="1:8" x14ac:dyDescent="0.25">
      <c r="A1407" s="121" t="s">
        <v>72</v>
      </c>
      <c r="B1407" s="86">
        <v>10</v>
      </c>
      <c r="C1407" s="105">
        <v>122674</v>
      </c>
      <c r="D1407" s="48">
        <v>44602</v>
      </c>
      <c r="E1407" s="39" t="s">
        <v>0</v>
      </c>
      <c r="F1407" s="39" t="s">
        <v>205</v>
      </c>
      <c r="G1407" s="45" t="s">
        <v>214</v>
      </c>
      <c r="H1407" s="56">
        <v>44606</v>
      </c>
    </row>
    <row r="1408" spans="1:8" x14ac:dyDescent="0.25">
      <c r="A1408" s="121" t="s">
        <v>391</v>
      </c>
      <c r="B1408" s="86">
        <v>20</v>
      </c>
      <c r="C1408" s="105">
        <v>117118</v>
      </c>
      <c r="D1408" s="48">
        <v>44245</v>
      </c>
      <c r="E1408" s="39" t="s">
        <v>0</v>
      </c>
      <c r="F1408" s="39" t="s">
        <v>205</v>
      </c>
      <c r="G1408" s="45" t="s">
        <v>392</v>
      </c>
      <c r="H1408" s="56">
        <v>44244</v>
      </c>
    </row>
    <row r="1409" spans="1:8" x14ac:dyDescent="0.25">
      <c r="A1409" s="121" t="s">
        <v>391</v>
      </c>
      <c r="B1409" s="86">
        <v>10</v>
      </c>
      <c r="C1409" s="105">
        <v>117842</v>
      </c>
      <c r="D1409" s="48">
        <v>44245</v>
      </c>
      <c r="E1409" s="39" t="s">
        <v>0</v>
      </c>
      <c r="F1409" s="39" t="s">
        <v>205</v>
      </c>
      <c r="G1409" s="45" t="s">
        <v>392</v>
      </c>
      <c r="H1409" s="56">
        <v>44244</v>
      </c>
    </row>
    <row r="1410" spans="1:8" x14ac:dyDescent="0.25">
      <c r="A1410" s="121" t="s">
        <v>391</v>
      </c>
      <c r="B1410" s="86">
        <v>10</v>
      </c>
      <c r="C1410" s="105">
        <v>118540</v>
      </c>
      <c r="D1410" s="48">
        <v>44245</v>
      </c>
      <c r="E1410" s="39" t="s">
        <v>0</v>
      </c>
      <c r="F1410" s="39" t="s">
        <v>205</v>
      </c>
      <c r="G1410" s="45" t="s">
        <v>392</v>
      </c>
      <c r="H1410" s="56">
        <v>44244</v>
      </c>
    </row>
    <row r="1411" spans="1:8" x14ac:dyDescent="0.25">
      <c r="A1411" s="121" t="s">
        <v>391</v>
      </c>
      <c r="B1411" s="86">
        <v>20</v>
      </c>
      <c r="C1411" s="105">
        <v>120260</v>
      </c>
      <c r="D1411" s="48">
        <v>44602</v>
      </c>
      <c r="E1411" s="39" t="s">
        <v>0</v>
      </c>
      <c r="F1411" s="39" t="s">
        <v>205</v>
      </c>
      <c r="G1411" s="45" t="s">
        <v>392</v>
      </c>
      <c r="H1411" s="56">
        <v>44606</v>
      </c>
    </row>
    <row r="1412" spans="1:8" x14ac:dyDescent="0.25">
      <c r="A1412" s="121" t="s">
        <v>391</v>
      </c>
      <c r="B1412" s="86">
        <v>10</v>
      </c>
      <c r="C1412" s="105">
        <v>120718</v>
      </c>
      <c r="D1412" s="48">
        <v>44602</v>
      </c>
      <c r="E1412" s="39" t="s">
        <v>0</v>
      </c>
      <c r="F1412" s="39" t="s">
        <v>205</v>
      </c>
      <c r="G1412" s="45" t="s">
        <v>392</v>
      </c>
      <c r="H1412" s="56">
        <v>44606</v>
      </c>
    </row>
    <row r="1413" spans="1:8" x14ac:dyDescent="0.25">
      <c r="A1413" s="121" t="s">
        <v>391</v>
      </c>
      <c r="B1413" s="86">
        <v>10</v>
      </c>
      <c r="C1413" s="105">
        <v>120913</v>
      </c>
      <c r="D1413" s="48">
        <v>44602</v>
      </c>
      <c r="E1413" s="39" t="s">
        <v>0</v>
      </c>
      <c r="F1413" s="39" t="s">
        <v>205</v>
      </c>
      <c r="G1413" s="45" t="s">
        <v>392</v>
      </c>
      <c r="H1413" s="56">
        <v>44606</v>
      </c>
    </row>
    <row r="1414" spans="1:8" x14ac:dyDescent="0.25">
      <c r="A1414" s="121" t="s">
        <v>391</v>
      </c>
      <c r="B1414" s="86">
        <v>21.99</v>
      </c>
      <c r="C1414" s="105">
        <v>121574</v>
      </c>
      <c r="D1414" s="48">
        <v>44602</v>
      </c>
      <c r="E1414" s="39" t="s">
        <v>0</v>
      </c>
      <c r="F1414" s="39" t="s">
        <v>205</v>
      </c>
      <c r="G1414" s="45" t="s">
        <v>392</v>
      </c>
      <c r="H1414" s="56">
        <v>44606</v>
      </c>
    </row>
    <row r="1415" spans="1:8" x14ac:dyDescent="0.25">
      <c r="A1415" s="121" t="s">
        <v>391</v>
      </c>
      <c r="B1415" s="86">
        <v>12.5</v>
      </c>
      <c r="C1415" s="105">
        <v>122476</v>
      </c>
      <c r="D1415" s="48">
        <v>44602</v>
      </c>
      <c r="E1415" s="39" t="s">
        <v>0</v>
      </c>
      <c r="F1415" s="39" t="s">
        <v>205</v>
      </c>
      <c r="G1415" s="45" t="s">
        <v>392</v>
      </c>
      <c r="H1415" s="56">
        <v>44606</v>
      </c>
    </row>
    <row r="1416" spans="1:8" x14ac:dyDescent="0.25">
      <c r="A1416" s="121" t="s">
        <v>391</v>
      </c>
      <c r="B1416" s="86">
        <v>12.5</v>
      </c>
      <c r="C1416" s="105">
        <v>123420</v>
      </c>
      <c r="D1416" s="48">
        <v>44973</v>
      </c>
      <c r="E1416" s="39" t="s">
        <v>0</v>
      </c>
      <c r="F1416" s="39" t="s">
        <v>205</v>
      </c>
      <c r="G1416" s="45" t="s">
        <v>1430</v>
      </c>
      <c r="H1416" s="56">
        <v>44973</v>
      </c>
    </row>
    <row r="1417" spans="1:8" x14ac:dyDescent="0.25">
      <c r="A1417" s="121" t="s">
        <v>391</v>
      </c>
      <c r="B1417" s="86">
        <v>12.5</v>
      </c>
      <c r="C1417" s="105">
        <v>124173</v>
      </c>
      <c r="D1417" s="48">
        <v>44973</v>
      </c>
      <c r="E1417" s="39" t="s">
        <v>0</v>
      </c>
      <c r="F1417" s="39" t="s">
        <v>205</v>
      </c>
      <c r="G1417" s="45" t="s">
        <v>1430</v>
      </c>
      <c r="H1417" s="56">
        <v>44973</v>
      </c>
    </row>
    <row r="1418" spans="1:8" x14ac:dyDescent="0.25">
      <c r="A1418" s="121" t="s">
        <v>391</v>
      </c>
      <c r="B1418" s="86">
        <v>12.5</v>
      </c>
      <c r="C1418" s="105">
        <v>125008</v>
      </c>
      <c r="D1418" s="48">
        <v>44973</v>
      </c>
      <c r="E1418" s="39" t="s">
        <v>0</v>
      </c>
      <c r="F1418" s="39" t="s">
        <v>205</v>
      </c>
      <c r="G1418" s="45" t="s">
        <v>1430</v>
      </c>
      <c r="H1418" s="56">
        <v>44973</v>
      </c>
    </row>
    <row r="1419" spans="1:8" x14ac:dyDescent="0.25">
      <c r="A1419" s="121" t="s">
        <v>391</v>
      </c>
      <c r="B1419" s="86">
        <v>12.5</v>
      </c>
      <c r="C1419" s="105">
        <v>125177</v>
      </c>
      <c r="D1419" s="48">
        <v>44973</v>
      </c>
      <c r="E1419" s="39" t="s">
        <v>0</v>
      </c>
      <c r="F1419" s="39" t="s">
        <v>205</v>
      </c>
      <c r="G1419" s="45" t="s">
        <v>1430</v>
      </c>
      <c r="H1419" s="56">
        <v>44973</v>
      </c>
    </row>
    <row r="1420" spans="1:8" x14ac:dyDescent="0.25">
      <c r="A1420" s="121" t="s">
        <v>409</v>
      </c>
      <c r="B1420" s="86">
        <v>530</v>
      </c>
      <c r="C1420" s="105">
        <v>118454</v>
      </c>
      <c r="D1420" s="48">
        <v>44245</v>
      </c>
      <c r="E1420" s="39" t="s">
        <v>0</v>
      </c>
      <c r="F1420" s="39" t="s">
        <v>205</v>
      </c>
      <c r="G1420" s="45" t="s">
        <v>410</v>
      </c>
      <c r="H1420" s="56">
        <v>44244</v>
      </c>
    </row>
    <row r="1421" spans="1:8" x14ac:dyDescent="0.25">
      <c r="A1421" s="121" t="s">
        <v>899</v>
      </c>
      <c r="B1421" s="86">
        <v>300</v>
      </c>
      <c r="C1421" s="105">
        <v>119455</v>
      </c>
      <c r="D1421" s="48">
        <v>44602</v>
      </c>
      <c r="E1421" s="39" t="s">
        <v>0</v>
      </c>
      <c r="F1421" s="39" t="s">
        <v>205</v>
      </c>
      <c r="G1421" s="45" t="s">
        <v>941</v>
      </c>
      <c r="H1421" s="56">
        <v>44606</v>
      </c>
    </row>
    <row r="1422" spans="1:8" x14ac:dyDescent="0.25">
      <c r="A1422" s="18" t="s">
        <v>2395</v>
      </c>
      <c r="B1422" s="10">
        <v>15</v>
      </c>
      <c r="C1422" s="42">
        <v>7318121</v>
      </c>
      <c r="D1422" s="36">
        <v>44957</v>
      </c>
      <c r="E1422" s="39" t="s">
        <v>193</v>
      </c>
      <c r="F1422" s="39" t="s">
        <v>38</v>
      </c>
      <c r="H1422" s="40">
        <v>45363</v>
      </c>
    </row>
    <row r="1423" spans="1:8" x14ac:dyDescent="0.25">
      <c r="A1423" s="121" t="s">
        <v>366</v>
      </c>
      <c r="B1423" s="86">
        <v>8.01</v>
      </c>
      <c r="C1423" s="105">
        <v>116465</v>
      </c>
      <c r="D1423" s="48">
        <v>44245</v>
      </c>
      <c r="E1423" s="39" t="s">
        <v>0</v>
      </c>
      <c r="F1423" s="39" t="s">
        <v>205</v>
      </c>
      <c r="G1423" s="45" t="s">
        <v>367</v>
      </c>
      <c r="H1423" s="56">
        <v>44244</v>
      </c>
    </row>
    <row r="1424" spans="1:8" x14ac:dyDescent="0.25">
      <c r="A1424" s="121" t="s">
        <v>366</v>
      </c>
      <c r="B1424" s="86">
        <v>345.11</v>
      </c>
      <c r="C1424" s="105">
        <v>124012</v>
      </c>
      <c r="D1424" s="48">
        <v>44973</v>
      </c>
      <c r="E1424" s="39" t="s">
        <v>0</v>
      </c>
      <c r="F1424" s="39" t="s">
        <v>205</v>
      </c>
      <c r="G1424" s="45" t="s">
        <v>1445</v>
      </c>
      <c r="H1424" s="56">
        <v>44973</v>
      </c>
    </row>
    <row r="1425" spans="1:8" x14ac:dyDescent="0.25">
      <c r="A1425" s="121" t="s">
        <v>933</v>
      </c>
      <c r="B1425" s="86">
        <v>204.46</v>
      </c>
      <c r="C1425" s="105">
        <v>122505</v>
      </c>
      <c r="D1425" s="48">
        <v>44602</v>
      </c>
      <c r="E1425" s="39" t="s">
        <v>0</v>
      </c>
      <c r="F1425" s="39" t="s">
        <v>205</v>
      </c>
      <c r="G1425" s="45" t="s">
        <v>977</v>
      </c>
      <c r="H1425" s="56">
        <v>44606</v>
      </c>
    </row>
    <row r="1426" spans="1:8" x14ac:dyDescent="0.25">
      <c r="A1426" s="121" t="s">
        <v>933</v>
      </c>
      <c r="B1426" s="86">
        <v>215.46</v>
      </c>
      <c r="C1426" s="105">
        <v>124623</v>
      </c>
      <c r="D1426" s="48">
        <v>44973</v>
      </c>
      <c r="E1426" s="39" t="s">
        <v>0</v>
      </c>
      <c r="F1426" s="39" t="s">
        <v>205</v>
      </c>
      <c r="G1426" s="45" t="s">
        <v>1469</v>
      </c>
      <c r="H1426" s="56">
        <v>44973</v>
      </c>
    </row>
    <row r="1427" spans="1:8" x14ac:dyDescent="0.25">
      <c r="A1427" s="121" t="s">
        <v>933</v>
      </c>
      <c r="B1427" s="86">
        <v>2.71</v>
      </c>
      <c r="C1427" s="105">
        <v>126000</v>
      </c>
      <c r="D1427" s="48">
        <v>44973</v>
      </c>
      <c r="E1427" s="39" t="s">
        <v>0</v>
      </c>
      <c r="F1427" s="39" t="s">
        <v>205</v>
      </c>
      <c r="G1427" s="45" t="s">
        <v>1488</v>
      </c>
      <c r="H1427" s="56">
        <v>44973</v>
      </c>
    </row>
    <row r="1428" spans="1:8" x14ac:dyDescent="0.25">
      <c r="A1428" s="121" t="s">
        <v>1260</v>
      </c>
      <c r="B1428" s="86">
        <v>6</v>
      </c>
      <c r="C1428" s="105">
        <v>7274542</v>
      </c>
      <c r="D1428" s="48">
        <v>44375</v>
      </c>
      <c r="E1428" s="39" t="s">
        <v>193</v>
      </c>
      <c r="F1428" s="39" t="s">
        <v>38</v>
      </c>
      <c r="G1428" s="45"/>
      <c r="H1428" s="56">
        <v>44830</v>
      </c>
    </row>
    <row r="1429" spans="1:8" x14ac:dyDescent="0.25">
      <c r="A1429" s="121" t="s">
        <v>2117</v>
      </c>
      <c r="B1429" s="86">
        <v>6</v>
      </c>
      <c r="C1429" s="105">
        <v>7306450</v>
      </c>
      <c r="D1429" s="48">
        <v>44804</v>
      </c>
      <c r="E1429" s="39" t="s">
        <v>193</v>
      </c>
      <c r="F1429" s="39" t="s">
        <v>38</v>
      </c>
      <c r="G1429" s="45"/>
      <c r="H1429" s="56">
        <v>45358</v>
      </c>
    </row>
    <row r="1430" spans="1:8" x14ac:dyDescent="0.25">
      <c r="A1430" s="121" t="s">
        <v>492</v>
      </c>
      <c r="B1430" s="86">
        <v>6</v>
      </c>
      <c r="C1430" s="105">
        <v>7233141</v>
      </c>
      <c r="D1430" s="48">
        <v>43790</v>
      </c>
      <c r="E1430" s="39" t="s">
        <v>193</v>
      </c>
      <c r="F1430" s="39" t="s">
        <v>38</v>
      </c>
      <c r="G1430" s="45"/>
      <c r="H1430" s="56">
        <v>44341</v>
      </c>
    </row>
    <row r="1431" spans="1:8" x14ac:dyDescent="0.25">
      <c r="A1431" s="121" t="s">
        <v>1373</v>
      </c>
      <c r="B1431" s="86">
        <v>200</v>
      </c>
      <c r="C1431" s="105">
        <v>123814</v>
      </c>
      <c r="D1431" s="48">
        <v>44973</v>
      </c>
      <c r="E1431" s="39" t="s">
        <v>0</v>
      </c>
      <c r="F1431" s="39" t="s">
        <v>205</v>
      </c>
      <c r="G1431" s="45" t="s">
        <v>1440</v>
      </c>
      <c r="H1431" s="56">
        <v>44973</v>
      </c>
    </row>
    <row r="1432" spans="1:8" x14ac:dyDescent="0.25">
      <c r="A1432" s="121" t="s">
        <v>501</v>
      </c>
      <c r="B1432" s="86">
        <v>6</v>
      </c>
      <c r="C1432" s="105">
        <v>7233230</v>
      </c>
      <c r="D1432" s="48">
        <v>43790</v>
      </c>
      <c r="E1432" s="39" t="s">
        <v>193</v>
      </c>
      <c r="F1432" s="39" t="s">
        <v>38</v>
      </c>
      <c r="G1432" s="45"/>
      <c r="H1432" s="56">
        <v>44341</v>
      </c>
    </row>
    <row r="1433" spans="1:8" x14ac:dyDescent="0.25">
      <c r="A1433" s="121" t="s">
        <v>504</v>
      </c>
      <c r="B1433" s="86">
        <v>6</v>
      </c>
      <c r="C1433" s="105">
        <v>7233245</v>
      </c>
      <c r="D1433" s="48">
        <v>43790</v>
      </c>
      <c r="E1433" s="39" t="s">
        <v>193</v>
      </c>
      <c r="F1433" s="39" t="s">
        <v>38</v>
      </c>
      <c r="G1433" s="45"/>
      <c r="H1433" s="56">
        <v>44341</v>
      </c>
    </row>
    <row r="1434" spans="1:8" x14ac:dyDescent="0.25">
      <c r="A1434" s="121" t="s">
        <v>509</v>
      </c>
      <c r="B1434" s="86">
        <v>6</v>
      </c>
      <c r="C1434" s="105">
        <v>7233272</v>
      </c>
      <c r="D1434" s="48">
        <v>43790</v>
      </c>
      <c r="E1434" s="39" t="s">
        <v>193</v>
      </c>
      <c r="F1434" s="39" t="s">
        <v>38</v>
      </c>
      <c r="G1434" s="45"/>
      <c r="H1434" s="56">
        <v>44341</v>
      </c>
    </row>
    <row r="1435" spans="1:8" x14ac:dyDescent="0.25">
      <c r="A1435" s="121" t="s">
        <v>664</v>
      </c>
      <c r="B1435" s="86">
        <v>6</v>
      </c>
      <c r="C1435" s="105">
        <v>7244845</v>
      </c>
      <c r="D1435" s="48">
        <v>43945</v>
      </c>
      <c r="E1435" s="39" t="s">
        <v>193</v>
      </c>
      <c r="F1435" s="39" t="s">
        <v>38</v>
      </c>
      <c r="G1435" s="45"/>
      <c r="H1435" s="56">
        <v>44399</v>
      </c>
    </row>
    <row r="1436" spans="1:8" x14ac:dyDescent="0.25">
      <c r="A1436" s="121" t="s">
        <v>788</v>
      </c>
      <c r="B1436" s="86">
        <v>6</v>
      </c>
      <c r="C1436" s="105">
        <v>7254842</v>
      </c>
      <c r="D1436" s="48">
        <v>44102</v>
      </c>
      <c r="E1436" s="39" t="s">
        <v>193</v>
      </c>
      <c r="F1436" s="39" t="s">
        <v>38</v>
      </c>
      <c r="G1436" s="45"/>
      <c r="H1436" s="56">
        <v>44476</v>
      </c>
    </row>
    <row r="1437" spans="1:8" x14ac:dyDescent="0.25">
      <c r="A1437" s="121" t="s">
        <v>1547</v>
      </c>
      <c r="B1437" s="86">
        <v>6</v>
      </c>
      <c r="C1437" s="105">
        <v>7278910</v>
      </c>
      <c r="D1437" s="48">
        <v>44435</v>
      </c>
      <c r="E1437" s="39" t="s">
        <v>193</v>
      </c>
      <c r="F1437" s="39" t="s">
        <v>38</v>
      </c>
      <c r="G1437" s="45"/>
      <c r="H1437" s="56">
        <v>44998</v>
      </c>
    </row>
    <row r="1438" spans="1:8" x14ac:dyDescent="0.25">
      <c r="A1438" s="121" t="s">
        <v>1755</v>
      </c>
      <c r="B1438" s="86">
        <v>6</v>
      </c>
      <c r="C1438" s="105">
        <v>7291954</v>
      </c>
      <c r="D1438" s="48">
        <v>44616</v>
      </c>
      <c r="E1438" s="39" t="s">
        <v>193</v>
      </c>
      <c r="F1438" s="39" t="s">
        <v>38</v>
      </c>
      <c r="G1438" s="45"/>
      <c r="H1438" s="56">
        <v>45002</v>
      </c>
    </row>
    <row r="1439" spans="1:8" x14ac:dyDescent="0.25">
      <c r="A1439" s="18" t="s">
        <v>1755</v>
      </c>
      <c r="B1439" s="10">
        <v>6</v>
      </c>
      <c r="C1439" s="42">
        <v>7313680</v>
      </c>
      <c r="D1439" s="36">
        <v>44895</v>
      </c>
      <c r="E1439" s="39" t="s">
        <v>193</v>
      </c>
      <c r="F1439" s="39" t="s">
        <v>38</v>
      </c>
      <c r="H1439" s="40">
        <v>45363</v>
      </c>
    </row>
    <row r="1440" spans="1:8" x14ac:dyDescent="0.25">
      <c r="A1440" s="18" t="s">
        <v>1755</v>
      </c>
      <c r="B1440" s="10">
        <v>6</v>
      </c>
      <c r="C1440" s="42">
        <v>7313681</v>
      </c>
      <c r="D1440" s="36">
        <v>44895</v>
      </c>
      <c r="E1440" s="39" t="s">
        <v>193</v>
      </c>
      <c r="F1440" s="39" t="s">
        <v>38</v>
      </c>
      <c r="H1440" s="40">
        <v>45363</v>
      </c>
    </row>
    <row r="1441" spans="1:8" x14ac:dyDescent="0.25">
      <c r="A1441" s="121" t="s">
        <v>586</v>
      </c>
      <c r="B1441" s="86">
        <v>6</v>
      </c>
      <c r="C1441" s="105">
        <v>7240107</v>
      </c>
      <c r="D1441" s="48">
        <v>43886</v>
      </c>
      <c r="E1441" s="39" t="s">
        <v>193</v>
      </c>
      <c r="F1441" s="39" t="s">
        <v>38</v>
      </c>
      <c r="G1441" s="45"/>
      <c r="H1441" s="56">
        <v>44397</v>
      </c>
    </row>
    <row r="1442" spans="1:8" x14ac:dyDescent="0.25">
      <c r="A1442" s="121" t="s">
        <v>2016</v>
      </c>
      <c r="B1442" s="86">
        <v>215</v>
      </c>
      <c r="C1442" s="105">
        <v>131246</v>
      </c>
      <c r="D1442" s="48">
        <v>45334</v>
      </c>
      <c r="E1442" s="39" t="s">
        <v>0</v>
      </c>
      <c r="F1442" s="39" t="s">
        <v>205</v>
      </c>
      <c r="G1442" s="45" t="s">
        <v>1982</v>
      </c>
      <c r="H1442" s="56">
        <v>45342</v>
      </c>
    </row>
    <row r="1443" spans="1:8" x14ac:dyDescent="0.25">
      <c r="A1443" s="121" t="s">
        <v>779</v>
      </c>
      <c r="B1443" s="86">
        <v>6</v>
      </c>
      <c r="C1443" s="105">
        <v>7254790</v>
      </c>
      <c r="D1443" s="48">
        <v>44102</v>
      </c>
      <c r="E1443" s="39" t="s">
        <v>193</v>
      </c>
      <c r="F1443" s="39" t="s">
        <v>38</v>
      </c>
      <c r="G1443" s="45"/>
      <c r="H1443" s="56">
        <v>44476</v>
      </c>
    </row>
    <row r="1444" spans="1:8" x14ac:dyDescent="0.25">
      <c r="A1444" s="18" t="s">
        <v>779</v>
      </c>
      <c r="B1444" s="10">
        <v>6</v>
      </c>
      <c r="C1444" s="42">
        <v>7315901</v>
      </c>
      <c r="D1444" s="36">
        <v>44925</v>
      </c>
      <c r="E1444" s="39" t="s">
        <v>193</v>
      </c>
      <c r="F1444" s="39" t="s">
        <v>38</v>
      </c>
      <c r="H1444" s="40">
        <v>45363</v>
      </c>
    </row>
    <row r="1445" spans="1:8" x14ac:dyDescent="0.25">
      <c r="A1445" s="121" t="s">
        <v>2049</v>
      </c>
      <c r="B1445" s="86">
        <v>6</v>
      </c>
      <c r="C1445" s="105">
        <v>7303821</v>
      </c>
      <c r="D1445" s="48">
        <v>44770</v>
      </c>
      <c r="E1445" s="39" t="s">
        <v>193</v>
      </c>
      <c r="F1445" s="39" t="s">
        <v>38</v>
      </c>
      <c r="G1445" s="45"/>
      <c r="H1445" s="56">
        <v>45357</v>
      </c>
    </row>
    <row r="1446" spans="1:8" x14ac:dyDescent="0.25">
      <c r="A1446" s="121" t="s">
        <v>1992</v>
      </c>
      <c r="B1446" s="86">
        <v>107</v>
      </c>
      <c r="C1446" s="105">
        <v>127663</v>
      </c>
      <c r="D1446" s="48">
        <v>45334</v>
      </c>
      <c r="E1446" s="39" t="s">
        <v>0</v>
      </c>
      <c r="F1446" s="39" t="s">
        <v>205</v>
      </c>
      <c r="G1446" s="45" t="s">
        <v>1940</v>
      </c>
      <c r="H1446" s="56">
        <v>45342</v>
      </c>
    </row>
    <row r="1447" spans="1:8" x14ac:dyDescent="0.25">
      <c r="A1447" s="121" t="s">
        <v>1048</v>
      </c>
      <c r="B1447" s="86">
        <v>6</v>
      </c>
      <c r="C1447" s="105">
        <v>7263658</v>
      </c>
      <c r="D1447" s="48">
        <v>44223</v>
      </c>
      <c r="E1447" s="39" t="s">
        <v>193</v>
      </c>
      <c r="F1447" s="39" t="s">
        <v>38</v>
      </c>
      <c r="G1447" s="45"/>
      <c r="H1447" s="56">
        <v>44676</v>
      </c>
    </row>
    <row r="1448" spans="1:8" x14ac:dyDescent="0.25">
      <c r="A1448" s="121" t="s">
        <v>564</v>
      </c>
      <c r="B1448" s="86">
        <v>6</v>
      </c>
      <c r="C1448" s="105">
        <v>7238084</v>
      </c>
      <c r="D1448" s="48">
        <v>43859</v>
      </c>
      <c r="E1448" s="39" t="s">
        <v>193</v>
      </c>
      <c r="F1448" s="39" t="s">
        <v>38</v>
      </c>
      <c r="G1448" s="45"/>
      <c r="H1448" s="56">
        <v>44392</v>
      </c>
    </row>
    <row r="1449" spans="1:8" x14ac:dyDescent="0.25">
      <c r="A1449" s="121" t="s">
        <v>825</v>
      </c>
      <c r="B1449" s="86">
        <v>6</v>
      </c>
      <c r="C1449" s="105">
        <v>7257354</v>
      </c>
      <c r="D1449" s="48">
        <v>44133</v>
      </c>
      <c r="E1449" s="39" t="s">
        <v>193</v>
      </c>
      <c r="F1449" s="39" t="s">
        <v>38</v>
      </c>
      <c r="G1449" s="45"/>
      <c r="H1449" s="56">
        <v>44510</v>
      </c>
    </row>
    <row r="1450" spans="1:8" x14ac:dyDescent="0.25">
      <c r="A1450" s="121" t="s">
        <v>859</v>
      </c>
      <c r="B1450" s="86">
        <v>10</v>
      </c>
      <c r="C1450" s="105">
        <v>7258971</v>
      </c>
      <c r="D1450" s="48">
        <v>44153</v>
      </c>
      <c r="E1450" s="39" t="s">
        <v>193</v>
      </c>
      <c r="F1450" s="39" t="s">
        <v>38</v>
      </c>
      <c r="G1450" s="45"/>
      <c r="H1450" s="56">
        <v>44559</v>
      </c>
    </row>
    <row r="1451" spans="1:8" x14ac:dyDescent="0.25">
      <c r="A1451" s="18" t="s">
        <v>2401</v>
      </c>
      <c r="B1451" s="10">
        <v>15</v>
      </c>
      <c r="C1451" s="42">
        <v>7318190</v>
      </c>
      <c r="D1451" s="36">
        <v>44957</v>
      </c>
      <c r="E1451" s="39" t="s">
        <v>193</v>
      </c>
      <c r="F1451" s="39" t="s">
        <v>38</v>
      </c>
      <c r="H1451" s="40">
        <v>45363</v>
      </c>
    </row>
    <row r="1452" spans="1:8" x14ac:dyDescent="0.25">
      <c r="A1452" s="121" t="s">
        <v>1872</v>
      </c>
      <c r="B1452" s="86">
        <v>6</v>
      </c>
      <c r="C1452" s="105">
        <v>7296629</v>
      </c>
      <c r="D1452" s="48">
        <v>45043</v>
      </c>
      <c r="E1452" s="39" t="s">
        <v>193</v>
      </c>
      <c r="F1452" s="39" t="s">
        <v>38</v>
      </c>
      <c r="G1452" s="45"/>
      <c r="H1452" s="56">
        <v>45279</v>
      </c>
    </row>
    <row r="1453" spans="1:8" x14ac:dyDescent="0.25">
      <c r="A1453" s="121" t="s">
        <v>637</v>
      </c>
      <c r="B1453" s="86">
        <v>15</v>
      </c>
      <c r="C1453" s="105">
        <v>7242883</v>
      </c>
      <c r="D1453" s="48">
        <v>43920</v>
      </c>
      <c r="E1453" s="39" t="s">
        <v>193</v>
      </c>
      <c r="F1453" s="39" t="s">
        <v>38</v>
      </c>
      <c r="G1453" s="45"/>
      <c r="H1453" s="56">
        <v>44397</v>
      </c>
    </row>
    <row r="1454" spans="1:8" x14ac:dyDescent="0.25">
      <c r="A1454" s="121" t="s">
        <v>1197</v>
      </c>
      <c r="B1454" s="86">
        <v>10</v>
      </c>
      <c r="C1454" s="105">
        <v>7270949</v>
      </c>
      <c r="D1454" s="48">
        <v>44328</v>
      </c>
      <c r="E1454" s="39" t="s">
        <v>193</v>
      </c>
      <c r="F1454" s="39" t="s">
        <v>38</v>
      </c>
      <c r="G1454" s="45"/>
      <c r="H1454" s="56">
        <v>44826</v>
      </c>
    </row>
    <row r="1455" spans="1:8" x14ac:dyDescent="0.25">
      <c r="A1455" s="121" t="s">
        <v>822</v>
      </c>
      <c r="B1455" s="86">
        <v>6</v>
      </c>
      <c r="C1455" s="105">
        <v>7257351</v>
      </c>
      <c r="D1455" s="48">
        <v>44133</v>
      </c>
      <c r="E1455" s="39" t="s">
        <v>193</v>
      </c>
      <c r="F1455" s="39" t="s">
        <v>38</v>
      </c>
      <c r="G1455" s="45"/>
      <c r="H1455" s="56">
        <v>44510</v>
      </c>
    </row>
    <row r="1456" spans="1:8" x14ac:dyDescent="0.25">
      <c r="A1456" s="121" t="s">
        <v>1692</v>
      </c>
      <c r="B1456" s="86">
        <v>6</v>
      </c>
      <c r="C1456" s="105">
        <v>7288006</v>
      </c>
      <c r="D1456" s="48">
        <v>44551</v>
      </c>
      <c r="E1456" s="39" t="s">
        <v>193</v>
      </c>
      <c r="F1456" s="39" t="s">
        <v>38</v>
      </c>
      <c r="G1456" s="45"/>
      <c r="H1456" s="56">
        <v>44998</v>
      </c>
    </row>
    <row r="1457" spans="1:8" x14ac:dyDescent="0.25">
      <c r="A1457" s="18" t="s">
        <v>2345</v>
      </c>
      <c r="B1457" s="10">
        <v>6</v>
      </c>
      <c r="C1457" s="42">
        <v>7315939</v>
      </c>
      <c r="D1457" s="36">
        <v>44925</v>
      </c>
      <c r="E1457" s="39" t="s">
        <v>193</v>
      </c>
      <c r="F1457" s="39" t="s">
        <v>38</v>
      </c>
      <c r="H1457" s="40">
        <v>45363</v>
      </c>
    </row>
    <row r="1458" spans="1:8" x14ac:dyDescent="0.25">
      <c r="A1458" s="121" t="s">
        <v>423</v>
      </c>
      <c r="B1458" s="86">
        <v>8</v>
      </c>
      <c r="C1458" s="105">
        <v>1172554</v>
      </c>
      <c r="D1458" s="48">
        <v>44245</v>
      </c>
      <c r="E1458" s="39" t="s">
        <v>0</v>
      </c>
      <c r="F1458" s="39" t="s">
        <v>205</v>
      </c>
      <c r="G1458" s="45" t="s">
        <v>424</v>
      </c>
      <c r="H1458" s="56">
        <v>44244</v>
      </c>
    </row>
    <row r="1459" spans="1:8" x14ac:dyDescent="0.25">
      <c r="A1459" s="121" t="s">
        <v>1053</v>
      </c>
      <c r="B1459" s="86">
        <v>6</v>
      </c>
      <c r="C1459" s="105">
        <v>7263689</v>
      </c>
      <c r="D1459" s="48">
        <v>44223</v>
      </c>
      <c r="E1459" s="39" t="s">
        <v>193</v>
      </c>
      <c r="F1459" s="39" t="s">
        <v>38</v>
      </c>
      <c r="G1459" s="45"/>
      <c r="H1459" s="56">
        <v>44676</v>
      </c>
    </row>
    <row r="1460" spans="1:8" x14ac:dyDescent="0.25">
      <c r="A1460" s="121" t="s">
        <v>487</v>
      </c>
      <c r="B1460" s="86">
        <v>20</v>
      </c>
      <c r="C1460" s="105">
        <v>7232759</v>
      </c>
      <c r="D1460" s="48">
        <v>43787</v>
      </c>
      <c r="E1460" s="39" t="s">
        <v>193</v>
      </c>
      <c r="F1460" s="39" t="s">
        <v>38</v>
      </c>
      <c r="G1460" s="45"/>
      <c r="H1460" s="56">
        <v>44341</v>
      </c>
    </row>
    <row r="1461" spans="1:8" x14ac:dyDescent="0.25">
      <c r="A1461" s="121" t="s">
        <v>1634</v>
      </c>
      <c r="B1461" s="86">
        <v>15</v>
      </c>
      <c r="C1461" s="105">
        <v>7282899</v>
      </c>
      <c r="D1461" s="48">
        <v>44496</v>
      </c>
      <c r="E1461" s="39" t="s">
        <v>193</v>
      </c>
      <c r="F1461" s="39" t="s">
        <v>38</v>
      </c>
      <c r="G1461" s="45"/>
      <c r="H1461" s="56">
        <v>44998</v>
      </c>
    </row>
    <row r="1462" spans="1:8" x14ac:dyDescent="0.25">
      <c r="A1462" s="121" t="s">
        <v>1423</v>
      </c>
      <c r="B1462" s="86">
        <v>12</v>
      </c>
      <c r="C1462" s="105">
        <v>127210</v>
      </c>
      <c r="D1462" s="48">
        <v>44973</v>
      </c>
      <c r="E1462" s="39" t="s">
        <v>0</v>
      </c>
      <c r="F1462" s="39" t="s">
        <v>205</v>
      </c>
      <c r="G1462" s="45" t="s">
        <v>1508</v>
      </c>
      <c r="H1462" s="56">
        <v>44973</v>
      </c>
    </row>
    <row r="1463" spans="1:8" x14ac:dyDescent="0.25">
      <c r="A1463" s="121" t="s">
        <v>621</v>
      </c>
      <c r="B1463" s="86">
        <v>6</v>
      </c>
      <c r="C1463" s="105">
        <v>7242684</v>
      </c>
      <c r="D1463" s="48">
        <v>43920</v>
      </c>
      <c r="E1463" s="39" t="s">
        <v>193</v>
      </c>
      <c r="F1463" s="39" t="s">
        <v>38</v>
      </c>
      <c r="G1463" s="45"/>
      <c r="H1463" s="56">
        <v>44397</v>
      </c>
    </row>
    <row r="1464" spans="1:8" x14ac:dyDescent="0.25">
      <c r="A1464" s="121" t="s">
        <v>621</v>
      </c>
      <c r="B1464" s="86">
        <v>6</v>
      </c>
      <c r="C1464" s="105">
        <v>7252998</v>
      </c>
      <c r="D1464" s="48">
        <v>44074</v>
      </c>
      <c r="E1464" s="39" t="s">
        <v>193</v>
      </c>
      <c r="F1464" s="39" t="s">
        <v>38</v>
      </c>
      <c r="G1464" s="45"/>
      <c r="H1464" s="56">
        <v>44442</v>
      </c>
    </row>
    <row r="1465" spans="1:8" x14ac:dyDescent="0.25">
      <c r="A1465" s="121" t="s">
        <v>621</v>
      </c>
      <c r="B1465" s="86">
        <v>6</v>
      </c>
      <c r="C1465" s="105">
        <v>7253000</v>
      </c>
      <c r="D1465" s="48">
        <v>44074</v>
      </c>
      <c r="E1465" s="39" t="s">
        <v>193</v>
      </c>
      <c r="F1465" s="39" t="s">
        <v>38</v>
      </c>
      <c r="G1465" s="45"/>
      <c r="H1465" s="56">
        <v>44442</v>
      </c>
    </row>
    <row r="1466" spans="1:8" x14ac:dyDescent="0.25">
      <c r="A1466" s="121" t="s">
        <v>621</v>
      </c>
      <c r="B1466" s="86">
        <v>6</v>
      </c>
      <c r="C1466" s="105">
        <v>7261557</v>
      </c>
      <c r="D1466" s="48">
        <v>44187</v>
      </c>
      <c r="E1466" s="39" t="s">
        <v>193</v>
      </c>
      <c r="F1466" s="39" t="s">
        <v>38</v>
      </c>
      <c r="G1466" s="45"/>
      <c r="H1466" s="56">
        <v>44672</v>
      </c>
    </row>
    <row r="1467" spans="1:8" x14ac:dyDescent="0.25">
      <c r="A1467" s="121" t="s">
        <v>621</v>
      </c>
      <c r="B1467" s="86">
        <v>6</v>
      </c>
      <c r="C1467" s="105">
        <v>7261558</v>
      </c>
      <c r="D1467" s="48">
        <v>44187</v>
      </c>
      <c r="E1467" s="39" t="s">
        <v>193</v>
      </c>
      <c r="F1467" s="39" t="s">
        <v>38</v>
      </c>
      <c r="G1467" s="45"/>
      <c r="H1467" s="56">
        <v>44672</v>
      </c>
    </row>
    <row r="1468" spans="1:8" x14ac:dyDescent="0.25">
      <c r="A1468" s="121" t="s">
        <v>621</v>
      </c>
      <c r="B1468" s="86">
        <v>6</v>
      </c>
      <c r="C1468" s="105">
        <v>7276669</v>
      </c>
      <c r="D1468" s="48">
        <v>44406</v>
      </c>
      <c r="E1468" s="39" t="s">
        <v>193</v>
      </c>
      <c r="F1468" s="39" t="s">
        <v>38</v>
      </c>
      <c r="G1468" s="45"/>
      <c r="H1468" s="56">
        <v>44907</v>
      </c>
    </row>
    <row r="1469" spans="1:8" x14ac:dyDescent="0.25">
      <c r="A1469" s="121" t="s">
        <v>1732</v>
      </c>
      <c r="B1469" s="86">
        <v>6</v>
      </c>
      <c r="C1469" s="105">
        <v>7290261</v>
      </c>
      <c r="D1469" s="48">
        <v>44588</v>
      </c>
      <c r="E1469" s="39" t="s">
        <v>193</v>
      </c>
      <c r="F1469" s="39" t="s">
        <v>38</v>
      </c>
      <c r="G1469" s="45"/>
      <c r="H1469" s="56">
        <v>45001</v>
      </c>
    </row>
    <row r="1470" spans="1:8" x14ac:dyDescent="0.25">
      <c r="A1470" s="121" t="s">
        <v>2070</v>
      </c>
      <c r="B1470" s="86">
        <v>6</v>
      </c>
      <c r="C1470" s="105">
        <v>7303932</v>
      </c>
      <c r="D1470" s="48">
        <v>44770</v>
      </c>
      <c r="E1470" s="39" t="s">
        <v>193</v>
      </c>
      <c r="F1470" s="39" t="s">
        <v>38</v>
      </c>
      <c r="G1470" s="45"/>
      <c r="H1470" s="56">
        <v>45357</v>
      </c>
    </row>
    <row r="1471" spans="1:8" x14ac:dyDescent="0.25">
      <c r="A1471" s="18" t="s">
        <v>2356</v>
      </c>
      <c r="B1471" s="10">
        <v>6</v>
      </c>
      <c r="C1471" s="42">
        <v>7315989</v>
      </c>
      <c r="D1471" s="36">
        <v>44925</v>
      </c>
      <c r="E1471" s="39" t="s">
        <v>193</v>
      </c>
      <c r="F1471" s="39" t="s">
        <v>38</v>
      </c>
      <c r="H1471" s="40">
        <v>45363</v>
      </c>
    </row>
    <row r="1472" spans="1:8" x14ac:dyDescent="0.25">
      <c r="A1472" s="121" t="s">
        <v>2474</v>
      </c>
      <c r="B1472" s="86">
        <v>150</v>
      </c>
      <c r="C1472" s="105">
        <v>7320830</v>
      </c>
      <c r="D1472" s="48">
        <v>44991</v>
      </c>
      <c r="E1472" s="39" t="s">
        <v>193</v>
      </c>
      <c r="F1472" s="39" t="s">
        <v>38</v>
      </c>
      <c r="G1472" s="45"/>
      <c r="H1472" s="56">
        <v>45415</v>
      </c>
    </row>
    <row r="1473" spans="1:8" x14ac:dyDescent="0.25">
      <c r="A1473" s="18" t="s">
        <v>2352</v>
      </c>
      <c r="B1473" s="10">
        <v>6</v>
      </c>
      <c r="C1473" s="42">
        <v>7315973</v>
      </c>
      <c r="D1473" s="36">
        <v>44925</v>
      </c>
      <c r="E1473" s="39" t="s">
        <v>193</v>
      </c>
      <c r="F1473" s="39" t="s">
        <v>38</v>
      </c>
      <c r="H1473" s="40">
        <v>45363</v>
      </c>
    </row>
    <row r="1474" spans="1:8" x14ac:dyDescent="0.25">
      <c r="A1474" s="121" t="s">
        <v>2175</v>
      </c>
      <c r="B1474" s="86">
        <v>6</v>
      </c>
      <c r="C1474" s="105">
        <v>7308679</v>
      </c>
      <c r="D1474" s="48">
        <v>44834</v>
      </c>
      <c r="E1474" s="39" t="s">
        <v>193</v>
      </c>
      <c r="F1474" s="39" t="s">
        <v>38</v>
      </c>
      <c r="G1474" s="45"/>
      <c r="H1474" s="56">
        <v>45359</v>
      </c>
    </row>
    <row r="1475" spans="1:8" x14ac:dyDescent="0.25">
      <c r="A1475" s="121" t="s">
        <v>534</v>
      </c>
      <c r="B1475" s="86">
        <v>15</v>
      </c>
      <c r="C1475" s="105">
        <v>7237905</v>
      </c>
      <c r="D1475" s="48">
        <v>43858</v>
      </c>
      <c r="E1475" s="39" t="s">
        <v>193</v>
      </c>
      <c r="F1475" s="39" t="s">
        <v>38</v>
      </c>
      <c r="G1475" s="45"/>
      <c r="H1475" s="56">
        <v>44392</v>
      </c>
    </row>
    <row r="1476" spans="1:8" x14ac:dyDescent="0.25">
      <c r="A1476" s="121" t="s">
        <v>2524</v>
      </c>
      <c r="B1476" s="86">
        <v>15</v>
      </c>
      <c r="C1476" s="105">
        <v>7322798</v>
      </c>
      <c r="D1476" s="48">
        <v>45015</v>
      </c>
      <c r="E1476" s="39" t="s">
        <v>193</v>
      </c>
      <c r="F1476" s="39" t="s">
        <v>38</v>
      </c>
      <c r="G1476" s="45"/>
      <c r="H1476" s="56">
        <v>45415</v>
      </c>
    </row>
    <row r="1477" spans="1:8" x14ac:dyDescent="0.25">
      <c r="A1477" s="121" t="s">
        <v>2026</v>
      </c>
      <c r="B1477" s="86">
        <v>400</v>
      </c>
      <c r="C1477" s="105">
        <v>7302875</v>
      </c>
      <c r="D1477" s="48">
        <v>44767</v>
      </c>
      <c r="E1477" s="39" t="s">
        <v>193</v>
      </c>
      <c r="F1477" s="39" t="s">
        <v>38</v>
      </c>
      <c r="G1477" s="45"/>
      <c r="H1477" s="56">
        <v>45357</v>
      </c>
    </row>
    <row r="1478" spans="1:8" x14ac:dyDescent="0.25">
      <c r="A1478" s="18" t="s">
        <v>2244</v>
      </c>
      <c r="B1478" s="10">
        <v>6</v>
      </c>
      <c r="C1478" s="42">
        <v>7310887</v>
      </c>
      <c r="D1478" s="36">
        <v>44865</v>
      </c>
      <c r="E1478" s="39" t="s">
        <v>193</v>
      </c>
      <c r="F1478" s="39" t="s">
        <v>38</v>
      </c>
      <c r="H1478" s="40">
        <v>45363</v>
      </c>
    </row>
    <row r="1479" spans="1:8" x14ac:dyDescent="0.25">
      <c r="A1479" s="121" t="s">
        <v>548</v>
      </c>
      <c r="B1479" s="86">
        <v>6</v>
      </c>
      <c r="C1479" s="105">
        <v>7238013</v>
      </c>
      <c r="D1479" s="48">
        <v>43859</v>
      </c>
      <c r="E1479" s="39" t="s">
        <v>193</v>
      </c>
      <c r="F1479" s="39" t="s">
        <v>38</v>
      </c>
      <c r="G1479" s="45"/>
      <c r="H1479" s="56">
        <v>44392</v>
      </c>
    </row>
    <row r="1480" spans="1:8" x14ac:dyDescent="0.25">
      <c r="A1480" s="121" t="s">
        <v>548</v>
      </c>
      <c r="B1480" s="86">
        <v>6</v>
      </c>
      <c r="C1480" s="105">
        <v>7250975</v>
      </c>
      <c r="D1480" s="48">
        <v>44042</v>
      </c>
      <c r="E1480" s="39" t="s">
        <v>193</v>
      </c>
      <c r="F1480" s="39" t="s">
        <v>38</v>
      </c>
      <c r="G1480" s="45"/>
      <c r="H1480" s="56">
        <v>44414</v>
      </c>
    </row>
    <row r="1481" spans="1:8" x14ac:dyDescent="0.25">
      <c r="A1481" s="121" t="s">
        <v>784</v>
      </c>
      <c r="B1481" s="86">
        <v>6</v>
      </c>
      <c r="C1481" s="105">
        <v>7254821</v>
      </c>
      <c r="D1481" s="48">
        <v>44102</v>
      </c>
      <c r="E1481" s="39" t="s">
        <v>193</v>
      </c>
      <c r="F1481" s="39" t="s">
        <v>38</v>
      </c>
      <c r="G1481" s="45"/>
      <c r="H1481" s="56">
        <v>44476</v>
      </c>
    </row>
    <row r="1482" spans="1:8" x14ac:dyDescent="0.25">
      <c r="A1482" s="121" t="s">
        <v>289</v>
      </c>
      <c r="B1482" s="86">
        <v>6</v>
      </c>
      <c r="C1482" s="105">
        <v>7230955</v>
      </c>
      <c r="D1482" s="48">
        <v>43768</v>
      </c>
      <c r="E1482" s="39" t="s">
        <v>193</v>
      </c>
      <c r="F1482" s="39" t="s">
        <v>38</v>
      </c>
      <c r="G1482" s="45"/>
      <c r="H1482" s="56">
        <v>44341</v>
      </c>
    </row>
    <row r="1483" spans="1:8" x14ac:dyDescent="0.25">
      <c r="A1483" s="121" t="s">
        <v>2430</v>
      </c>
      <c r="B1483" s="86">
        <v>6</v>
      </c>
      <c r="C1483" s="105">
        <v>7320171</v>
      </c>
      <c r="D1483" s="48">
        <v>44985</v>
      </c>
      <c r="E1483" s="39" t="s">
        <v>193</v>
      </c>
      <c r="F1483" s="39" t="s">
        <v>38</v>
      </c>
      <c r="G1483" s="45"/>
      <c r="H1483" s="56">
        <v>45371</v>
      </c>
    </row>
    <row r="1484" spans="1:8" x14ac:dyDescent="0.25">
      <c r="A1484" s="121" t="s">
        <v>1887</v>
      </c>
      <c r="B1484" s="86">
        <v>6</v>
      </c>
      <c r="C1484" s="105">
        <v>7298855</v>
      </c>
      <c r="D1484" s="48">
        <v>45071</v>
      </c>
      <c r="E1484" s="39" t="s">
        <v>193</v>
      </c>
      <c r="F1484" s="39" t="s">
        <v>38</v>
      </c>
      <c r="G1484" s="45"/>
      <c r="H1484" s="56">
        <v>45279</v>
      </c>
    </row>
    <row r="1485" spans="1:8" x14ac:dyDescent="0.25">
      <c r="A1485" s="121" t="s">
        <v>351</v>
      </c>
      <c r="B1485" s="86">
        <v>50</v>
      </c>
      <c r="C1485" s="105">
        <v>115634</v>
      </c>
      <c r="D1485" s="48">
        <v>44245</v>
      </c>
      <c r="E1485" s="39" t="s">
        <v>0</v>
      </c>
      <c r="F1485" s="39" t="s">
        <v>205</v>
      </c>
      <c r="G1485" s="45" t="s">
        <v>352</v>
      </c>
      <c r="H1485" s="56">
        <v>44244</v>
      </c>
    </row>
    <row r="1486" spans="1:8" x14ac:dyDescent="0.25">
      <c r="A1486" s="121" t="s">
        <v>1615</v>
      </c>
      <c r="B1486" s="86">
        <v>6</v>
      </c>
      <c r="C1486" s="105">
        <v>7282803</v>
      </c>
      <c r="D1486" s="48">
        <v>44496</v>
      </c>
      <c r="E1486" s="39" t="s">
        <v>193</v>
      </c>
      <c r="F1486" s="39" t="s">
        <v>38</v>
      </c>
      <c r="G1486" s="45"/>
      <c r="H1486" s="56">
        <v>44998</v>
      </c>
    </row>
    <row r="1487" spans="1:8" x14ac:dyDescent="0.25">
      <c r="A1487" s="121" t="s">
        <v>508</v>
      </c>
      <c r="B1487" s="86">
        <v>6</v>
      </c>
      <c r="C1487" s="105">
        <v>7233262</v>
      </c>
      <c r="D1487" s="48">
        <v>43790</v>
      </c>
      <c r="E1487" s="39" t="s">
        <v>193</v>
      </c>
      <c r="F1487" s="39" t="s">
        <v>38</v>
      </c>
      <c r="G1487" s="45"/>
      <c r="H1487" s="56">
        <v>44341</v>
      </c>
    </row>
    <row r="1488" spans="1:8" x14ac:dyDescent="0.25">
      <c r="A1488" s="121" t="s">
        <v>2511</v>
      </c>
      <c r="B1488" s="86">
        <v>6</v>
      </c>
      <c r="C1488" s="105">
        <v>7322641</v>
      </c>
      <c r="D1488" s="48">
        <v>45015</v>
      </c>
      <c r="E1488" s="39" t="s">
        <v>193</v>
      </c>
      <c r="F1488" s="39" t="s">
        <v>38</v>
      </c>
      <c r="G1488" s="45"/>
      <c r="H1488" s="56">
        <v>45415</v>
      </c>
    </row>
    <row r="1489" spans="1:8" x14ac:dyDescent="0.25">
      <c r="A1489" s="121" t="s">
        <v>2496</v>
      </c>
      <c r="B1489" s="86">
        <v>30</v>
      </c>
      <c r="C1489" s="105">
        <v>7322577</v>
      </c>
      <c r="D1489" s="48">
        <v>45015</v>
      </c>
      <c r="E1489" s="39" t="s">
        <v>193</v>
      </c>
      <c r="F1489" s="39" t="s">
        <v>38</v>
      </c>
      <c r="G1489" s="45"/>
      <c r="H1489" s="56">
        <v>45415</v>
      </c>
    </row>
    <row r="1490" spans="1:8" x14ac:dyDescent="0.25">
      <c r="A1490" s="121" t="s">
        <v>1308</v>
      </c>
      <c r="B1490" s="86">
        <v>6</v>
      </c>
      <c r="C1490" s="105">
        <v>7276645</v>
      </c>
      <c r="D1490" s="48">
        <v>44406</v>
      </c>
      <c r="E1490" s="39" t="s">
        <v>193</v>
      </c>
      <c r="F1490" s="39" t="s">
        <v>38</v>
      </c>
      <c r="G1490" s="45"/>
      <c r="H1490" s="56">
        <v>44907</v>
      </c>
    </row>
    <row r="1491" spans="1:8" x14ac:dyDescent="0.25">
      <c r="A1491" s="121" t="s">
        <v>1995</v>
      </c>
      <c r="B1491" s="86">
        <v>2</v>
      </c>
      <c r="C1491" s="105">
        <v>128011</v>
      </c>
      <c r="D1491" s="48">
        <v>45334</v>
      </c>
      <c r="E1491" s="39" t="s">
        <v>0</v>
      </c>
      <c r="F1491" s="39" t="s">
        <v>205</v>
      </c>
      <c r="G1491" s="45" t="s">
        <v>1947</v>
      </c>
      <c r="H1491" s="56">
        <v>45342</v>
      </c>
    </row>
    <row r="1492" spans="1:8" x14ac:dyDescent="0.25">
      <c r="A1492" s="121" t="s">
        <v>2082</v>
      </c>
      <c r="B1492" s="86">
        <v>15</v>
      </c>
      <c r="C1492" s="105">
        <v>7301524</v>
      </c>
      <c r="D1492" s="48">
        <v>44740</v>
      </c>
      <c r="E1492" s="39" t="s">
        <v>193</v>
      </c>
      <c r="F1492" s="39" t="s">
        <v>38</v>
      </c>
      <c r="G1492" s="45"/>
      <c r="H1492" s="56">
        <v>45356</v>
      </c>
    </row>
    <row r="1493" spans="1:8" x14ac:dyDescent="0.25">
      <c r="A1493" s="121" t="s">
        <v>1078</v>
      </c>
      <c r="B1493" s="86">
        <v>6</v>
      </c>
      <c r="C1493" s="105">
        <v>7265544</v>
      </c>
      <c r="D1493" s="48">
        <v>44251</v>
      </c>
      <c r="E1493" s="39" t="s">
        <v>193</v>
      </c>
      <c r="F1493" s="39" t="s">
        <v>38</v>
      </c>
      <c r="G1493" s="45"/>
      <c r="H1493" s="56">
        <v>44677</v>
      </c>
    </row>
    <row r="1494" spans="1:8" x14ac:dyDescent="0.25">
      <c r="A1494" s="121" t="s">
        <v>274</v>
      </c>
      <c r="B1494" s="86">
        <v>18.489999999999998</v>
      </c>
      <c r="C1494" s="105">
        <v>7234155</v>
      </c>
      <c r="D1494" s="48">
        <v>43803</v>
      </c>
      <c r="E1494" s="39" t="s">
        <v>193</v>
      </c>
      <c r="F1494" s="39" t="s">
        <v>38</v>
      </c>
      <c r="G1494" s="45"/>
      <c r="H1494" s="56">
        <v>44341</v>
      </c>
    </row>
    <row r="1495" spans="1:8" x14ac:dyDescent="0.25">
      <c r="A1495" s="121" t="s">
        <v>274</v>
      </c>
      <c r="B1495" s="86">
        <v>15.39</v>
      </c>
      <c r="C1495" s="105">
        <v>7245627</v>
      </c>
      <c r="D1495" s="48">
        <v>43958</v>
      </c>
      <c r="E1495" s="39" t="s">
        <v>193</v>
      </c>
      <c r="F1495" s="39" t="s">
        <v>38</v>
      </c>
      <c r="G1495" s="45"/>
      <c r="H1495" s="56">
        <v>44400</v>
      </c>
    </row>
    <row r="1496" spans="1:8" x14ac:dyDescent="0.25">
      <c r="A1496" s="121" t="s">
        <v>274</v>
      </c>
      <c r="B1496" s="86">
        <v>15.39</v>
      </c>
      <c r="C1496" s="105">
        <v>7247337</v>
      </c>
      <c r="D1496" s="48">
        <v>43985</v>
      </c>
      <c r="E1496" s="39" t="s">
        <v>193</v>
      </c>
      <c r="F1496" s="39" t="s">
        <v>38</v>
      </c>
      <c r="G1496" s="45"/>
      <c r="H1496" s="56">
        <v>44400</v>
      </c>
    </row>
    <row r="1497" spans="1:8" x14ac:dyDescent="0.25">
      <c r="A1497" s="121" t="s">
        <v>274</v>
      </c>
      <c r="B1497" s="86">
        <v>15.39</v>
      </c>
      <c r="C1497" s="105">
        <v>7249203</v>
      </c>
      <c r="D1497" s="48">
        <v>44014</v>
      </c>
      <c r="E1497" s="39" t="s">
        <v>193</v>
      </c>
      <c r="F1497" s="39" t="s">
        <v>38</v>
      </c>
      <c r="G1497" s="45"/>
      <c r="H1497" s="56">
        <v>44414</v>
      </c>
    </row>
    <row r="1498" spans="1:8" x14ac:dyDescent="0.25">
      <c r="A1498" s="121" t="s">
        <v>274</v>
      </c>
      <c r="B1498" s="86">
        <v>15.39</v>
      </c>
      <c r="C1498" s="105">
        <v>7253331</v>
      </c>
      <c r="D1498" s="48">
        <v>44077</v>
      </c>
      <c r="E1498" s="39" t="s">
        <v>193</v>
      </c>
      <c r="F1498" s="39" t="s">
        <v>38</v>
      </c>
      <c r="G1498" s="45"/>
      <c r="H1498" s="56">
        <v>44476</v>
      </c>
    </row>
    <row r="1499" spans="1:8" x14ac:dyDescent="0.25">
      <c r="A1499" s="121" t="s">
        <v>274</v>
      </c>
      <c r="B1499" s="86">
        <v>15.08</v>
      </c>
      <c r="C1499" s="105">
        <v>7263873</v>
      </c>
      <c r="D1499" s="48">
        <v>44230</v>
      </c>
      <c r="E1499" s="39" t="s">
        <v>193</v>
      </c>
      <c r="F1499" s="39" t="s">
        <v>38</v>
      </c>
      <c r="G1499" s="45"/>
      <c r="H1499" s="56">
        <v>44677</v>
      </c>
    </row>
    <row r="1500" spans="1:8" x14ac:dyDescent="0.25">
      <c r="A1500" s="121" t="s">
        <v>274</v>
      </c>
      <c r="B1500" s="86">
        <v>14.85</v>
      </c>
      <c r="C1500" s="105">
        <v>7286158</v>
      </c>
      <c r="D1500" s="48">
        <v>44531</v>
      </c>
      <c r="E1500" s="39" t="s">
        <v>193</v>
      </c>
      <c r="F1500" s="39" t="s">
        <v>38</v>
      </c>
      <c r="G1500" s="45"/>
      <c r="H1500" s="56">
        <v>44998</v>
      </c>
    </row>
    <row r="1501" spans="1:8" x14ac:dyDescent="0.25">
      <c r="A1501" s="121" t="s">
        <v>274</v>
      </c>
      <c r="B1501" s="86">
        <v>15.11</v>
      </c>
      <c r="C1501" s="105">
        <v>7308613</v>
      </c>
      <c r="D1501" s="48">
        <v>44834</v>
      </c>
      <c r="E1501" s="39" t="s">
        <v>193</v>
      </c>
      <c r="F1501" s="39" t="s">
        <v>38</v>
      </c>
      <c r="G1501" s="45"/>
      <c r="H1501" s="56">
        <v>45359</v>
      </c>
    </row>
    <row r="1502" spans="1:8" x14ac:dyDescent="0.25">
      <c r="A1502" s="18" t="s">
        <v>274</v>
      </c>
      <c r="B1502" s="10">
        <v>15.11</v>
      </c>
      <c r="C1502" s="42">
        <v>7311418</v>
      </c>
      <c r="D1502" s="36">
        <v>44872</v>
      </c>
      <c r="E1502" s="39" t="s">
        <v>193</v>
      </c>
      <c r="F1502" s="39" t="s">
        <v>38</v>
      </c>
      <c r="H1502" s="40">
        <v>45363</v>
      </c>
    </row>
    <row r="1503" spans="1:8" x14ac:dyDescent="0.25">
      <c r="A1503" s="18" t="s">
        <v>274</v>
      </c>
      <c r="B1503" s="10">
        <v>15.11</v>
      </c>
      <c r="C1503" s="42">
        <v>7315190</v>
      </c>
      <c r="D1503" s="36">
        <v>44916</v>
      </c>
      <c r="E1503" s="39" t="s">
        <v>193</v>
      </c>
      <c r="F1503" s="39" t="s">
        <v>38</v>
      </c>
      <c r="H1503" s="40">
        <v>45363</v>
      </c>
    </row>
    <row r="1504" spans="1:8" x14ac:dyDescent="0.25">
      <c r="A1504" s="121" t="s">
        <v>274</v>
      </c>
      <c r="B1504" s="86">
        <v>15.11</v>
      </c>
      <c r="C1504" s="105">
        <v>7318348</v>
      </c>
      <c r="D1504" s="48">
        <v>44960</v>
      </c>
      <c r="E1504" s="39" t="s">
        <v>193</v>
      </c>
      <c r="F1504" s="39" t="s">
        <v>38</v>
      </c>
      <c r="G1504" s="45"/>
      <c r="H1504" s="56">
        <v>45371</v>
      </c>
    </row>
    <row r="1505" spans="1:8" x14ac:dyDescent="0.25">
      <c r="A1505" s="121" t="s">
        <v>274</v>
      </c>
      <c r="B1505" s="86">
        <v>15.11</v>
      </c>
      <c r="C1505" s="105">
        <v>7320684</v>
      </c>
      <c r="D1505" s="48">
        <v>44988</v>
      </c>
      <c r="E1505" s="39" t="s">
        <v>193</v>
      </c>
      <c r="F1505" s="39" t="s">
        <v>38</v>
      </c>
      <c r="G1505" s="45"/>
      <c r="H1505" s="56">
        <v>45415</v>
      </c>
    </row>
    <row r="1506" spans="1:8" x14ac:dyDescent="0.25">
      <c r="A1506" s="121" t="s">
        <v>274</v>
      </c>
      <c r="B1506" s="86">
        <v>14.85</v>
      </c>
      <c r="C1506" s="105">
        <v>7296740</v>
      </c>
      <c r="D1506" s="48">
        <v>45048</v>
      </c>
      <c r="E1506" s="39" t="s">
        <v>193</v>
      </c>
      <c r="F1506" s="39" t="s">
        <v>38</v>
      </c>
      <c r="G1506" s="45"/>
      <c r="H1506" s="56">
        <v>45279</v>
      </c>
    </row>
    <row r="1507" spans="1:8" x14ac:dyDescent="0.25">
      <c r="A1507" s="121" t="s">
        <v>273</v>
      </c>
      <c r="B1507" s="86">
        <v>15.08</v>
      </c>
      <c r="C1507" s="105">
        <v>7270257</v>
      </c>
      <c r="D1507" s="48">
        <v>44321</v>
      </c>
      <c r="E1507" s="39" t="s">
        <v>193</v>
      </c>
      <c r="F1507" s="39" t="s">
        <v>38</v>
      </c>
      <c r="G1507" s="45"/>
      <c r="H1507" s="56">
        <v>44826</v>
      </c>
    </row>
    <row r="1508" spans="1:8" x14ac:dyDescent="0.25">
      <c r="A1508" s="121" t="s">
        <v>273</v>
      </c>
      <c r="B1508" s="86">
        <v>15.08</v>
      </c>
      <c r="C1508" s="105">
        <v>7272654</v>
      </c>
      <c r="D1508" s="48">
        <v>44350</v>
      </c>
      <c r="E1508" s="39" t="s">
        <v>193</v>
      </c>
      <c r="F1508" s="39" t="s">
        <v>38</v>
      </c>
      <c r="G1508" s="45"/>
      <c r="H1508" s="56">
        <v>44830</v>
      </c>
    </row>
    <row r="1509" spans="1:8" x14ac:dyDescent="0.25">
      <c r="A1509" s="121" t="s">
        <v>202</v>
      </c>
      <c r="B1509" s="86">
        <v>12</v>
      </c>
      <c r="C1509" s="105">
        <v>7240048</v>
      </c>
      <c r="D1509" s="48">
        <v>43886</v>
      </c>
      <c r="E1509" s="39" t="s">
        <v>193</v>
      </c>
      <c r="F1509" s="39" t="s">
        <v>38</v>
      </c>
      <c r="G1509" s="45"/>
      <c r="H1509" s="56">
        <v>44397</v>
      </c>
    </row>
    <row r="1510" spans="1:8" x14ac:dyDescent="0.25">
      <c r="A1510" s="121" t="s">
        <v>1295</v>
      </c>
      <c r="B1510" s="86">
        <v>15</v>
      </c>
      <c r="C1510" s="105">
        <v>7276529</v>
      </c>
      <c r="D1510" s="48">
        <v>44406</v>
      </c>
      <c r="E1510" s="39" t="s">
        <v>193</v>
      </c>
      <c r="F1510" s="39" t="s">
        <v>38</v>
      </c>
      <c r="G1510" s="45"/>
      <c r="H1510" s="56">
        <v>44907</v>
      </c>
    </row>
    <row r="1511" spans="1:8" x14ac:dyDescent="0.25">
      <c r="A1511" s="121" t="s">
        <v>526</v>
      </c>
      <c r="B1511" s="86">
        <v>15</v>
      </c>
      <c r="C1511" s="105">
        <v>7233443</v>
      </c>
      <c r="D1511" s="48">
        <v>43790</v>
      </c>
      <c r="E1511" s="39" t="s">
        <v>193</v>
      </c>
      <c r="F1511" s="39" t="s">
        <v>38</v>
      </c>
      <c r="G1511" s="45"/>
      <c r="H1511" s="56">
        <v>44341</v>
      </c>
    </row>
    <row r="1512" spans="1:8" x14ac:dyDescent="0.25">
      <c r="A1512" s="121" t="s">
        <v>1263</v>
      </c>
      <c r="B1512" s="86">
        <v>6</v>
      </c>
      <c r="C1512" s="105">
        <v>7274569</v>
      </c>
      <c r="D1512" s="48">
        <v>44375</v>
      </c>
      <c r="E1512" s="39" t="s">
        <v>193</v>
      </c>
      <c r="F1512" s="39" t="s">
        <v>38</v>
      </c>
      <c r="G1512" s="45"/>
      <c r="H1512" s="56">
        <v>44830</v>
      </c>
    </row>
    <row r="1513" spans="1:8" x14ac:dyDescent="0.25">
      <c r="A1513" s="121" t="s">
        <v>1801</v>
      </c>
      <c r="B1513" s="86">
        <v>6</v>
      </c>
      <c r="C1513" s="105">
        <v>7294392</v>
      </c>
      <c r="D1513" s="48">
        <v>44650</v>
      </c>
      <c r="E1513" s="39" t="s">
        <v>193</v>
      </c>
      <c r="F1513" s="39" t="s">
        <v>38</v>
      </c>
      <c r="G1513" s="45"/>
      <c r="H1513" s="56">
        <v>45002</v>
      </c>
    </row>
    <row r="1514" spans="1:8" x14ac:dyDescent="0.25">
      <c r="A1514" s="121" t="s">
        <v>2204</v>
      </c>
      <c r="B1514" s="86">
        <v>15</v>
      </c>
      <c r="C1514" s="105">
        <v>7308891</v>
      </c>
      <c r="D1514" s="48">
        <v>44834</v>
      </c>
      <c r="E1514" s="39" t="s">
        <v>193</v>
      </c>
      <c r="F1514" s="39" t="s">
        <v>38</v>
      </c>
      <c r="G1514" s="45"/>
      <c r="H1514" s="56">
        <v>45359</v>
      </c>
    </row>
    <row r="1515" spans="1:8" x14ac:dyDescent="0.25">
      <c r="A1515" s="121" t="s">
        <v>1131</v>
      </c>
      <c r="B1515" s="86">
        <v>6</v>
      </c>
      <c r="C1515" s="105">
        <v>7267774</v>
      </c>
      <c r="D1515" s="48">
        <v>44284</v>
      </c>
      <c r="E1515" s="39" t="s">
        <v>193</v>
      </c>
      <c r="F1515" s="39" t="s">
        <v>38</v>
      </c>
      <c r="G1515" s="45"/>
      <c r="H1515" s="56">
        <v>44683</v>
      </c>
    </row>
    <row r="1516" spans="1:8" x14ac:dyDescent="0.25">
      <c r="A1516" s="121" t="s">
        <v>1133</v>
      </c>
      <c r="B1516" s="86">
        <v>6</v>
      </c>
      <c r="C1516" s="105">
        <v>7267816</v>
      </c>
      <c r="D1516" s="48">
        <v>44284</v>
      </c>
      <c r="E1516" s="39" t="s">
        <v>193</v>
      </c>
      <c r="F1516" s="39" t="s">
        <v>38</v>
      </c>
      <c r="G1516" s="45"/>
      <c r="H1516" s="56">
        <v>44683</v>
      </c>
    </row>
    <row r="1517" spans="1:8" x14ac:dyDescent="0.25">
      <c r="A1517" s="121" t="s">
        <v>1651</v>
      </c>
      <c r="B1517" s="86">
        <v>15</v>
      </c>
      <c r="C1517" s="105">
        <v>7285557</v>
      </c>
      <c r="D1517" s="48">
        <v>44523</v>
      </c>
      <c r="E1517" s="39" t="s">
        <v>193</v>
      </c>
      <c r="F1517" s="39" t="s">
        <v>38</v>
      </c>
      <c r="G1517" s="45"/>
      <c r="H1517" s="56">
        <v>44998</v>
      </c>
    </row>
    <row r="1518" spans="1:8" x14ac:dyDescent="0.25">
      <c r="A1518" s="121" t="s">
        <v>798</v>
      </c>
      <c r="B1518" s="86">
        <v>15</v>
      </c>
      <c r="C1518" s="105">
        <v>7254903</v>
      </c>
      <c r="D1518" s="48">
        <v>44102</v>
      </c>
      <c r="E1518" s="39" t="s">
        <v>193</v>
      </c>
      <c r="F1518" s="39" t="s">
        <v>38</v>
      </c>
      <c r="G1518" s="45"/>
      <c r="H1518" s="56">
        <v>44476</v>
      </c>
    </row>
    <row r="1519" spans="1:8" x14ac:dyDescent="0.25">
      <c r="A1519" s="121" t="s">
        <v>2497</v>
      </c>
      <c r="B1519" s="86">
        <v>6</v>
      </c>
      <c r="C1519" s="105">
        <v>7322588</v>
      </c>
      <c r="D1519" s="48">
        <v>45015</v>
      </c>
      <c r="E1519" s="39" t="s">
        <v>193</v>
      </c>
      <c r="F1519" s="39" t="s">
        <v>38</v>
      </c>
      <c r="G1519" s="45"/>
      <c r="H1519" s="56">
        <v>45415</v>
      </c>
    </row>
    <row r="1520" spans="1:8" x14ac:dyDescent="0.25">
      <c r="A1520" s="121" t="s">
        <v>2497</v>
      </c>
      <c r="B1520" s="86">
        <v>6</v>
      </c>
      <c r="C1520" s="105">
        <v>7322589</v>
      </c>
      <c r="D1520" s="48">
        <v>45015</v>
      </c>
      <c r="E1520" s="39" t="s">
        <v>193</v>
      </c>
      <c r="F1520" s="39" t="s">
        <v>38</v>
      </c>
      <c r="G1520" s="45"/>
      <c r="H1520" s="56">
        <v>45415</v>
      </c>
    </row>
    <row r="1521" spans="1:8" x14ac:dyDescent="0.25">
      <c r="A1521" s="121" t="s">
        <v>2012</v>
      </c>
      <c r="B1521" s="86">
        <v>35.65</v>
      </c>
      <c r="C1521" s="105">
        <v>130826</v>
      </c>
      <c r="D1521" s="48">
        <v>45334</v>
      </c>
      <c r="E1521" s="39" t="s">
        <v>0</v>
      </c>
      <c r="F1521" s="39" t="s">
        <v>205</v>
      </c>
      <c r="G1521" s="45" t="s">
        <v>1976</v>
      </c>
      <c r="H1521" s="56">
        <v>45342</v>
      </c>
    </row>
    <row r="1522" spans="1:8" x14ac:dyDescent="0.25">
      <c r="A1522" s="121" t="s">
        <v>1594</v>
      </c>
      <c r="B1522" s="86">
        <v>6</v>
      </c>
      <c r="C1522" s="105">
        <v>7280952</v>
      </c>
      <c r="D1522" s="48">
        <v>44466</v>
      </c>
      <c r="E1522" s="39" t="s">
        <v>193</v>
      </c>
      <c r="F1522" s="39" t="s">
        <v>38</v>
      </c>
      <c r="G1522" s="45"/>
      <c r="H1522" s="56">
        <v>44998</v>
      </c>
    </row>
    <row r="1523" spans="1:8" x14ac:dyDescent="0.25">
      <c r="A1523" s="121" t="s">
        <v>837</v>
      </c>
      <c r="B1523" s="86">
        <v>15</v>
      </c>
      <c r="C1523" s="105">
        <v>7257500</v>
      </c>
      <c r="D1523" s="48">
        <v>44133</v>
      </c>
      <c r="E1523" s="39" t="s">
        <v>193</v>
      </c>
      <c r="F1523" s="39" t="s">
        <v>38</v>
      </c>
      <c r="G1523" s="45"/>
      <c r="H1523" s="56">
        <v>44510</v>
      </c>
    </row>
    <row r="1524" spans="1:8" x14ac:dyDescent="0.25">
      <c r="A1524" s="121" t="s">
        <v>466</v>
      </c>
      <c r="B1524" s="86">
        <v>6</v>
      </c>
      <c r="C1524" s="105">
        <v>7236180</v>
      </c>
      <c r="D1524" s="48">
        <v>43825</v>
      </c>
      <c r="E1524" s="39" t="s">
        <v>193</v>
      </c>
      <c r="F1524" s="39" t="s">
        <v>38</v>
      </c>
      <c r="G1524" s="45"/>
      <c r="H1524" s="56">
        <v>44341</v>
      </c>
    </row>
    <row r="1525" spans="1:8" x14ac:dyDescent="0.25">
      <c r="A1525" s="121" t="s">
        <v>903</v>
      </c>
      <c r="B1525" s="86">
        <v>20</v>
      </c>
      <c r="C1525" s="105">
        <v>120044</v>
      </c>
      <c r="D1525" s="48">
        <v>44602</v>
      </c>
      <c r="E1525" s="39" t="s">
        <v>0</v>
      </c>
      <c r="F1525" s="39" t="s">
        <v>205</v>
      </c>
      <c r="G1525" s="45" t="s">
        <v>944</v>
      </c>
      <c r="H1525" s="56">
        <v>44606</v>
      </c>
    </row>
    <row r="1526" spans="1:8" x14ac:dyDescent="0.25">
      <c r="A1526" s="18" t="s">
        <v>2342</v>
      </c>
      <c r="B1526" s="10">
        <v>6</v>
      </c>
      <c r="C1526" s="42">
        <v>7315919</v>
      </c>
      <c r="D1526" s="36">
        <v>44925</v>
      </c>
      <c r="E1526" s="39" t="s">
        <v>193</v>
      </c>
      <c r="F1526" s="39" t="s">
        <v>38</v>
      </c>
      <c r="H1526" s="40">
        <v>45363</v>
      </c>
    </row>
    <row r="1527" spans="1:8" x14ac:dyDescent="0.25">
      <c r="A1527" s="121" t="s">
        <v>1257</v>
      </c>
      <c r="B1527" s="86">
        <v>6</v>
      </c>
      <c r="C1527" s="105">
        <v>7274531</v>
      </c>
      <c r="D1527" s="48">
        <v>44375</v>
      </c>
      <c r="E1527" s="39" t="s">
        <v>193</v>
      </c>
      <c r="F1527" s="39" t="s">
        <v>38</v>
      </c>
      <c r="G1527" s="45"/>
      <c r="H1527" s="56">
        <v>44830</v>
      </c>
    </row>
    <row r="1528" spans="1:8" x14ac:dyDescent="0.25">
      <c r="A1528" s="121" t="s">
        <v>2490</v>
      </c>
      <c r="B1528" s="86">
        <v>6</v>
      </c>
      <c r="C1528" s="105">
        <v>7322536</v>
      </c>
      <c r="D1528" s="48">
        <v>45015</v>
      </c>
      <c r="E1528" s="39" t="s">
        <v>193</v>
      </c>
      <c r="F1528" s="39" t="s">
        <v>38</v>
      </c>
      <c r="G1528" s="45"/>
      <c r="H1528" s="56">
        <v>45415</v>
      </c>
    </row>
    <row r="1529" spans="1:8" x14ac:dyDescent="0.25">
      <c r="A1529" s="121" t="s">
        <v>1689</v>
      </c>
      <c r="B1529" s="86">
        <v>6</v>
      </c>
      <c r="C1529" s="105">
        <v>7287995</v>
      </c>
      <c r="D1529" s="48">
        <v>44551</v>
      </c>
      <c r="E1529" s="39" t="s">
        <v>193</v>
      </c>
      <c r="F1529" s="39" t="s">
        <v>38</v>
      </c>
      <c r="G1529" s="45"/>
      <c r="H1529" s="56">
        <v>44998</v>
      </c>
    </row>
    <row r="1530" spans="1:8" x14ac:dyDescent="0.25">
      <c r="A1530" s="121" t="s">
        <v>1165</v>
      </c>
      <c r="B1530" s="86">
        <v>6</v>
      </c>
      <c r="C1530" s="105">
        <v>7270009</v>
      </c>
      <c r="D1530" s="48">
        <v>44314</v>
      </c>
      <c r="E1530" s="39" t="s">
        <v>193</v>
      </c>
      <c r="F1530" s="39" t="s">
        <v>38</v>
      </c>
      <c r="G1530" s="45"/>
      <c r="H1530" s="56">
        <v>44685</v>
      </c>
    </row>
    <row r="1531" spans="1:8" x14ac:dyDescent="0.25">
      <c r="A1531" s="121" t="s">
        <v>1820</v>
      </c>
      <c r="B1531" s="86">
        <v>6</v>
      </c>
      <c r="C1531" s="105">
        <v>7294482</v>
      </c>
      <c r="D1531" s="48">
        <v>44650</v>
      </c>
      <c r="E1531" s="39" t="s">
        <v>193</v>
      </c>
      <c r="F1531" s="39" t="s">
        <v>38</v>
      </c>
      <c r="G1531" s="45"/>
      <c r="H1531" s="56">
        <v>45002</v>
      </c>
    </row>
    <row r="1532" spans="1:8" x14ac:dyDescent="0.25">
      <c r="A1532" s="121" t="s">
        <v>2418</v>
      </c>
      <c r="B1532" s="86">
        <v>6</v>
      </c>
      <c r="C1532" s="105">
        <v>7320131</v>
      </c>
      <c r="D1532" s="48">
        <v>44985</v>
      </c>
      <c r="E1532" s="39" t="s">
        <v>193</v>
      </c>
      <c r="F1532" s="39" t="s">
        <v>38</v>
      </c>
      <c r="G1532" s="45"/>
      <c r="H1532" s="56">
        <v>45371</v>
      </c>
    </row>
    <row r="1533" spans="1:8" x14ac:dyDescent="0.25">
      <c r="A1533" s="18" t="s">
        <v>2290</v>
      </c>
      <c r="B1533" s="10">
        <v>120</v>
      </c>
      <c r="C1533" s="42">
        <v>7313570</v>
      </c>
      <c r="D1533" s="36">
        <v>44895</v>
      </c>
      <c r="E1533" s="39" t="s">
        <v>193</v>
      </c>
      <c r="F1533" s="39" t="s">
        <v>38</v>
      </c>
      <c r="H1533" s="40">
        <v>45363</v>
      </c>
    </row>
    <row r="1534" spans="1:8" x14ac:dyDescent="0.25">
      <c r="A1534" s="18" t="s">
        <v>2267</v>
      </c>
      <c r="B1534" s="10">
        <v>6</v>
      </c>
      <c r="C1534" s="42">
        <v>7310972</v>
      </c>
      <c r="D1534" s="36">
        <v>44865</v>
      </c>
      <c r="E1534" s="39" t="s">
        <v>193</v>
      </c>
      <c r="F1534" s="39" t="s">
        <v>38</v>
      </c>
      <c r="H1534" s="40">
        <v>45363</v>
      </c>
    </row>
    <row r="1535" spans="1:8" x14ac:dyDescent="0.25">
      <c r="A1535" s="18" t="s">
        <v>2269</v>
      </c>
      <c r="B1535" s="10">
        <v>6</v>
      </c>
      <c r="C1535" s="42">
        <v>7310980</v>
      </c>
      <c r="D1535" s="36">
        <v>44865</v>
      </c>
      <c r="E1535" s="39" t="s">
        <v>193</v>
      </c>
      <c r="F1535" s="39" t="s">
        <v>38</v>
      </c>
      <c r="H1535" s="40">
        <v>45363</v>
      </c>
    </row>
    <row r="1536" spans="1:8" x14ac:dyDescent="0.25">
      <c r="A1536" s="18" t="s">
        <v>2269</v>
      </c>
      <c r="B1536" s="10">
        <v>6</v>
      </c>
      <c r="C1536" s="42">
        <v>7317896</v>
      </c>
      <c r="D1536" s="36">
        <v>44957</v>
      </c>
      <c r="E1536" s="39" t="s">
        <v>193</v>
      </c>
      <c r="F1536" s="39" t="s">
        <v>38</v>
      </c>
      <c r="H1536" s="40">
        <v>45363</v>
      </c>
    </row>
    <row r="1537" spans="1:8" x14ac:dyDescent="0.25">
      <c r="A1537" s="121" t="s">
        <v>1544</v>
      </c>
      <c r="B1537" s="86">
        <v>6</v>
      </c>
      <c r="C1537" s="105">
        <v>7278901</v>
      </c>
      <c r="D1537" s="48">
        <v>44435</v>
      </c>
      <c r="E1537" s="39" t="s">
        <v>193</v>
      </c>
      <c r="F1537" s="39" t="s">
        <v>38</v>
      </c>
      <c r="G1537" s="45"/>
      <c r="H1537" s="56">
        <v>44998</v>
      </c>
    </row>
    <row r="1538" spans="1:8" x14ac:dyDescent="0.25">
      <c r="A1538" s="121" t="s">
        <v>1544</v>
      </c>
      <c r="B1538" s="86">
        <v>6</v>
      </c>
      <c r="C1538" s="105">
        <v>7294440</v>
      </c>
      <c r="D1538" s="48">
        <v>44650</v>
      </c>
      <c r="E1538" s="39" t="s">
        <v>193</v>
      </c>
      <c r="F1538" s="39" t="s">
        <v>38</v>
      </c>
      <c r="G1538" s="45"/>
      <c r="H1538" s="56">
        <v>45002</v>
      </c>
    </row>
    <row r="1539" spans="1:8" x14ac:dyDescent="0.25">
      <c r="A1539" s="121" t="s">
        <v>385</v>
      </c>
      <c r="B1539" s="86">
        <v>5</v>
      </c>
      <c r="C1539" s="105">
        <v>117053</v>
      </c>
      <c r="D1539" s="48">
        <v>44245</v>
      </c>
      <c r="E1539" s="39" t="s">
        <v>0</v>
      </c>
      <c r="F1539" s="39" t="s">
        <v>205</v>
      </c>
      <c r="G1539" s="45" t="s">
        <v>386</v>
      </c>
      <c r="H1539" s="56">
        <v>44244</v>
      </c>
    </row>
    <row r="1540" spans="1:8" x14ac:dyDescent="0.25">
      <c r="A1540" s="121" t="s">
        <v>853</v>
      </c>
      <c r="B1540" s="86">
        <v>10</v>
      </c>
      <c r="C1540" s="105">
        <v>7258813</v>
      </c>
      <c r="D1540" s="48">
        <v>44153</v>
      </c>
      <c r="E1540" s="39" t="s">
        <v>193</v>
      </c>
      <c r="F1540" s="39" t="s">
        <v>38</v>
      </c>
      <c r="G1540" s="45"/>
      <c r="H1540" s="56">
        <v>44553</v>
      </c>
    </row>
    <row r="1541" spans="1:8" x14ac:dyDescent="0.25">
      <c r="A1541" s="121" t="s">
        <v>2537</v>
      </c>
      <c r="B1541" s="86">
        <v>15</v>
      </c>
      <c r="C1541" s="105">
        <v>7324854</v>
      </c>
      <c r="D1541" s="48">
        <v>45043</v>
      </c>
      <c r="E1541" s="39" t="s">
        <v>193</v>
      </c>
      <c r="F1541" s="39" t="s">
        <v>38</v>
      </c>
      <c r="G1541" s="45"/>
      <c r="H1541" s="56">
        <v>45415</v>
      </c>
    </row>
    <row r="1542" spans="1:8" x14ac:dyDescent="0.25">
      <c r="A1542" s="46" t="s">
        <v>65</v>
      </c>
      <c r="B1542" s="50">
        <v>20</v>
      </c>
      <c r="C1542" s="94"/>
      <c r="D1542" s="69" t="s">
        <v>192</v>
      </c>
      <c r="E1542" s="46" t="s">
        <v>0</v>
      </c>
      <c r="F1542" s="46" t="s">
        <v>52</v>
      </c>
      <c r="G1542" s="46" t="s">
        <v>64</v>
      </c>
      <c r="H1542" s="90">
        <v>42425</v>
      </c>
    </row>
    <row r="1543" spans="1:8" x14ac:dyDescent="0.25">
      <c r="A1543" s="121" t="s">
        <v>1217</v>
      </c>
      <c r="B1543" s="86">
        <v>6</v>
      </c>
      <c r="C1543" s="105">
        <v>7272193</v>
      </c>
      <c r="D1543" s="48">
        <v>44342</v>
      </c>
      <c r="E1543" s="39" t="s">
        <v>193</v>
      </c>
      <c r="F1543" s="39" t="s">
        <v>38</v>
      </c>
      <c r="G1543" s="45"/>
      <c r="H1543" s="56">
        <v>44826</v>
      </c>
    </row>
    <row r="1544" spans="1:8" x14ac:dyDescent="0.25">
      <c r="A1544" s="121" t="s">
        <v>631</v>
      </c>
      <c r="B1544" s="86">
        <v>6</v>
      </c>
      <c r="C1544" s="105">
        <v>7242780</v>
      </c>
      <c r="D1544" s="48">
        <v>43920</v>
      </c>
      <c r="E1544" s="39" t="s">
        <v>193</v>
      </c>
      <c r="F1544" s="39" t="s">
        <v>38</v>
      </c>
      <c r="G1544" s="45"/>
      <c r="H1544" s="56">
        <v>44397</v>
      </c>
    </row>
    <row r="1545" spans="1:8" x14ac:dyDescent="0.25">
      <c r="A1545" s="121" t="s">
        <v>786</v>
      </c>
      <c r="B1545" s="86">
        <v>6</v>
      </c>
      <c r="C1545" s="105">
        <v>7254824</v>
      </c>
      <c r="D1545" s="48">
        <v>44102</v>
      </c>
      <c r="E1545" s="39" t="s">
        <v>193</v>
      </c>
      <c r="F1545" s="39" t="s">
        <v>38</v>
      </c>
      <c r="G1545" s="45"/>
      <c r="H1545" s="56">
        <v>44476</v>
      </c>
    </row>
    <row r="1546" spans="1:8" x14ac:dyDescent="0.25">
      <c r="A1546" s="121" t="s">
        <v>1158</v>
      </c>
      <c r="B1546" s="86">
        <v>6</v>
      </c>
      <c r="C1546" s="105">
        <v>7269885</v>
      </c>
      <c r="D1546" s="48">
        <v>44314</v>
      </c>
      <c r="E1546" s="39" t="s">
        <v>193</v>
      </c>
      <c r="F1546" s="39" t="s">
        <v>38</v>
      </c>
      <c r="G1546" s="45"/>
      <c r="H1546" s="56">
        <v>44685</v>
      </c>
    </row>
    <row r="1547" spans="1:8" x14ac:dyDescent="0.25">
      <c r="A1547" s="121" t="s">
        <v>1166</v>
      </c>
      <c r="B1547" s="86">
        <v>6</v>
      </c>
      <c r="C1547" s="105">
        <v>7270012</v>
      </c>
      <c r="D1547" s="48">
        <v>44314</v>
      </c>
      <c r="E1547" s="39" t="s">
        <v>193</v>
      </c>
      <c r="F1547" s="39" t="s">
        <v>38</v>
      </c>
      <c r="G1547" s="45"/>
      <c r="H1547" s="56">
        <v>44685</v>
      </c>
    </row>
    <row r="1548" spans="1:8" x14ac:dyDescent="0.25">
      <c r="A1548" s="121" t="s">
        <v>1176</v>
      </c>
      <c r="B1548" s="86">
        <v>6</v>
      </c>
      <c r="C1548" s="105">
        <v>7270062</v>
      </c>
      <c r="D1548" s="48">
        <v>44314</v>
      </c>
      <c r="E1548" s="39" t="s">
        <v>193</v>
      </c>
      <c r="F1548" s="39" t="s">
        <v>38</v>
      </c>
      <c r="G1548" s="45"/>
      <c r="H1548" s="56">
        <v>44685</v>
      </c>
    </row>
    <row r="1549" spans="1:8" x14ac:dyDescent="0.25">
      <c r="A1549" s="121" t="s">
        <v>2444</v>
      </c>
      <c r="B1549" s="86">
        <v>15</v>
      </c>
      <c r="C1549" s="105">
        <v>7320336</v>
      </c>
      <c r="D1549" s="48">
        <v>44985</v>
      </c>
      <c r="E1549" s="39" t="s">
        <v>193</v>
      </c>
      <c r="F1549" s="39" t="s">
        <v>38</v>
      </c>
      <c r="G1549" s="45"/>
      <c r="H1549" s="56">
        <v>45371</v>
      </c>
    </row>
    <row r="1550" spans="1:8" x14ac:dyDescent="0.25">
      <c r="A1550" s="121" t="s">
        <v>1038</v>
      </c>
      <c r="B1550" s="86">
        <v>6</v>
      </c>
      <c r="C1550" s="105">
        <v>7263625</v>
      </c>
      <c r="D1550" s="48">
        <v>44223</v>
      </c>
      <c r="E1550" s="39" t="s">
        <v>193</v>
      </c>
      <c r="F1550" s="39" t="s">
        <v>38</v>
      </c>
      <c r="G1550" s="45"/>
      <c r="H1550" s="56">
        <v>44676</v>
      </c>
    </row>
    <row r="1551" spans="1:8" x14ac:dyDescent="0.25">
      <c r="A1551" s="121" t="s">
        <v>472</v>
      </c>
      <c r="B1551" s="86">
        <v>6</v>
      </c>
      <c r="C1551" s="105">
        <v>7236213</v>
      </c>
      <c r="D1551" s="48">
        <v>43825</v>
      </c>
      <c r="E1551" s="39" t="s">
        <v>193</v>
      </c>
      <c r="F1551" s="39" t="s">
        <v>38</v>
      </c>
      <c r="G1551" s="45"/>
      <c r="H1551" s="56">
        <v>44341</v>
      </c>
    </row>
    <row r="1552" spans="1:8" x14ac:dyDescent="0.25">
      <c r="A1552" s="18" t="s">
        <v>2389</v>
      </c>
      <c r="B1552" s="10">
        <v>15</v>
      </c>
      <c r="C1552" s="42">
        <v>7318066</v>
      </c>
      <c r="D1552" s="36">
        <v>44957</v>
      </c>
      <c r="E1552" s="39" t="s">
        <v>193</v>
      </c>
      <c r="F1552" s="39" t="s">
        <v>38</v>
      </c>
      <c r="H1552" s="40">
        <v>45363</v>
      </c>
    </row>
    <row r="1553" spans="1:8" x14ac:dyDescent="0.25">
      <c r="A1553" s="121" t="s">
        <v>1624</v>
      </c>
      <c r="B1553" s="86">
        <v>6</v>
      </c>
      <c r="C1553" s="105">
        <v>7282826</v>
      </c>
      <c r="D1553" s="48">
        <v>44496</v>
      </c>
      <c r="E1553" s="39" t="s">
        <v>193</v>
      </c>
      <c r="F1553" s="39" t="s">
        <v>38</v>
      </c>
      <c r="G1553" s="45"/>
      <c r="H1553" s="56">
        <v>44998</v>
      </c>
    </row>
    <row r="1554" spans="1:8" x14ac:dyDescent="0.25">
      <c r="A1554" s="121" t="s">
        <v>2481</v>
      </c>
      <c r="B1554" s="86">
        <v>6</v>
      </c>
      <c r="C1554" s="105">
        <v>7322504</v>
      </c>
      <c r="D1554" s="48">
        <v>45015</v>
      </c>
      <c r="E1554" s="39" t="s">
        <v>193</v>
      </c>
      <c r="F1554" s="39" t="s">
        <v>38</v>
      </c>
      <c r="G1554" s="45"/>
      <c r="H1554" s="56">
        <v>45415</v>
      </c>
    </row>
    <row r="1555" spans="1:8" x14ac:dyDescent="0.25">
      <c r="A1555" s="121" t="s">
        <v>1115</v>
      </c>
      <c r="B1555" s="86">
        <v>6</v>
      </c>
      <c r="C1555" s="105">
        <v>7267719</v>
      </c>
      <c r="D1555" s="48">
        <v>44284</v>
      </c>
      <c r="E1555" s="39" t="s">
        <v>193</v>
      </c>
      <c r="F1555" s="39" t="s">
        <v>38</v>
      </c>
      <c r="G1555" s="45"/>
      <c r="H1555" s="56">
        <v>44683</v>
      </c>
    </row>
    <row r="1556" spans="1:8" x14ac:dyDescent="0.25">
      <c r="A1556" s="121" t="s">
        <v>15</v>
      </c>
      <c r="B1556" s="86">
        <v>18.489999999999998</v>
      </c>
      <c r="C1556" s="105">
        <v>7234153</v>
      </c>
      <c r="D1556" s="48">
        <v>43803</v>
      </c>
      <c r="E1556" s="39" t="s">
        <v>193</v>
      </c>
      <c r="F1556" s="39" t="s">
        <v>38</v>
      </c>
      <c r="G1556" s="45"/>
      <c r="H1556" s="56">
        <v>44341</v>
      </c>
    </row>
    <row r="1557" spans="1:8" x14ac:dyDescent="0.25">
      <c r="A1557" s="121" t="s">
        <v>15</v>
      </c>
      <c r="B1557" s="86">
        <v>15.39</v>
      </c>
      <c r="C1557" s="105">
        <v>7245625</v>
      </c>
      <c r="D1557" s="48">
        <v>43958</v>
      </c>
      <c r="E1557" s="39" t="s">
        <v>193</v>
      </c>
      <c r="F1557" s="39" t="s">
        <v>38</v>
      </c>
      <c r="G1557" s="45"/>
      <c r="H1557" s="56">
        <v>44400</v>
      </c>
    </row>
    <row r="1558" spans="1:8" x14ac:dyDescent="0.25">
      <c r="A1558" s="18" t="s">
        <v>2388</v>
      </c>
      <c r="B1558" s="10">
        <v>15</v>
      </c>
      <c r="C1558" s="42">
        <v>7318043</v>
      </c>
      <c r="D1558" s="36">
        <v>44957</v>
      </c>
      <c r="E1558" s="39" t="s">
        <v>193</v>
      </c>
      <c r="F1558" s="39" t="s">
        <v>38</v>
      </c>
      <c r="H1558" s="40">
        <v>45363</v>
      </c>
    </row>
    <row r="1559" spans="1:8" x14ac:dyDescent="0.25">
      <c r="A1559" s="121" t="s">
        <v>1153</v>
      </c>
      <c r="B1559" s="86">
        <v>6</v>
      </c>
      <c r="C1559" s="105">
        <v>7269952</v>
      </c>
      <c r="D1559" s="48">
        <v>44314</v>
      </c>
      <c r="E1559" s="39" t="s">
        <v>193</v>
      </c>
      <c r="F1559" s="39" t="s">
        <v>38</v>
      </c>
      <c r="G1559" s="45"/>
      <c r="H1559" s="56">
        <v>44685</v>
      </c>
    </row>
    <row r="1560" spans="1:8" x14ac:dyDescent="0.25">
      <c r="A1560" s="121" t="s">
        <v>1571</v>
      </c>
      <c r="B1560" s="86">
        <v>15</v>
      </c>
      <c r="C1560" s="105">
        <v>7280674</v>
      </c>
      <c r="D1560" s="48">
        <v>44466</v>
      </c>
      <c r="E1560" s="39" t="s">
        <v>193</v>
      </c>
      <c r="F1560" s="39" t="s">
        <v>38</v>
      </c>
      <c r="G1560" s="45"/>
      <c r="H1560" s="56">
        <v>44998</v>
      </c>
    </row>
    <row r="1561" spans="1:8" x14ac:dyDescent="0.25">
      <c r="A1561" s="121" t="s">
        <v>1273</v>
      </c>
      <c r="B1561" s="86">
        <v>6</v>
      </c>
      <c r="C1561" s="105">
        <v>7274630</v>
      </c>
      <c r="D1561" s="48">
        <v>44375</v>
      </c>
      <c r="E1561" s="39" t="s">
        <v>193</v>
      </c>
      <c r="F1561" s="39" t="s">
        <v>38</v>
      </c>
      <c r="G1561" s="45"/>
      <c r="H1561" s="56">
        <v>44830</v>
      </c>
    </row>
    <row r="1562" spans="1:8" x14ac:dyDescent="0.25">
      <c r="A1562" s="121" t="s">
        <v>1005</v>
      </c>
      <c r="B1562" s="86">
        <v>6</v>
      </c>
      <c r="C1562" s="105">
        <v>7261540</v>
      </c>
      <c r="D1562" s="48">
        <v>44187</v>
      </c>
      <c r="E1562" s="39" t="s">
        <v>193</v>
      </c>
      <c r="F1562" s="39" t="s">
        <v>38</v>
      </c>
      <c r="G1562" s="45"/>
      <c r="H1562" s="56">
        <v>44672</v>
      </c>
    </row>
    <row r="1563" spans="1:8" x14ac:dyDescent="0.25">
      <c r="A1563" s="121" t="s">
        <v>2491</v>
      </c>
      <c r="B1563" s="86">
        <v>6</v>
      </c>
      <c r="C1563" s="105">
        <v>7322540</v>
      </c>
      <c r="D1563" s="48">
        <v>45015</v>
      </c>
      <c r="E1563" s="39" t="s">
        <v>193</v>
      </c>
      <c r="F1563" s="39" t="s">
        <v>38</v>
      </c>
      <c r="G1563" s="45"/>
      <c r="H1563" s="56">
        <v>45415</v>
      </c>
    </row>
    <row r="1564" spans="1:8" x14ac:dyDescent="0.25">
      <c r="A1564" s="18" t="s">
        <v>2245</v>
      </c>
      <c r="B1564" s="10">
        <v>6</v>
      </c>
      <c r="C1564" s="42">
        <v>7310889</v>
      </c>
      <c r="D1564" s="36">
        <v>44865</v>
      </c>
      <c r="E1564" s="39" t="s">
        <v>193</v>
      </c>
      <c r="F1564" s="39" t="s">
        <v>38</v>
      </c>
      <c r="H1564" s="40">
        <v>45363</v>
      </c>
    </row>
    <row r="1565" spans="1:8" x14ac:dyDescent="0.25">
      <c r="A1565" s="121" t="s">
        <v>1673</v>
      </c>
      <c r="B1565" s="86">
        <v>6</v>
      </c>
      <c r="C1565" s="105">
        <v>7285987</v>
      </c>
      <c r="D1565" s="48">
        <v>44529</v>
      </c>
      <c r="E1565" s="39" t="s">
        <v>193</v>
      </c>
      <c r="F1565" s="39" t="s">
        <v>38</v>
      </c>
      <c r="G1565" s="45"/>
      <c r="H1565" s="56">
        <v>44998</v>
      </c>
    </row>
    <row r="1566" spans="1:8" x14ac:dyDescent="0.25">
      <c r="A1566" s="121" t="s">
        <v>627</v>
      </c>
      <c r="B1566" s="86">
        <v>6</v>
      </c>
      <c r="C1566" s="105">
        <v>7242721</v>
      </c>
      <c r="D1566" s="48">
        <v>43920</v>
      </c>
      <c r="E1566" s="39" t="s">
        <v>193</v>
      </c>
      <c r="F1566" s="39" t="s">
        <v>38</v>
      </c>
      <c r="G1566" s="45"/>
      <c r="H1566" s="56">
        <v>44397</v>
      </c>
    </row>
    <row r="1567" spans="1:8" x14ac:dyDescent="0.25">
      <c r="A1567" s="121" t="s">
        <v>1704</v>
      </c>
      <c r="B1567" s="86">
        <v>74.25</v>
      </c>
      <c r="C1567" s="105">
        <v>7288347</v>
      </c>
      <c r="D1567" s="48">
        <v>44551</v>
      </c>
      <c r="E1567" s="39" t="s">
        <v>193</v>
      </c>
      <c r="F1567" s="39" t="s">
        <v>38</v>
      </c>
      <c r="G1567" s="45"/>
      <c r="H1567" s="56">
        <v>44998</v>
      </c>
    </row>
    <row r="1568" spans="1:8" x14ac:dyDescent="0.25">
      <c r="A1568" s="121" t="s">
        <v>1172</v>
      </c>
      <c r="B1568" s="86">
        <v>6</v>
      </c>
      <c r="C1568" s="105">
        <v>7270031</v>
      </c>
      <c r="D1568" s="48">
        <v>44314</v>
      </c>
      <c r="E1568" s="39" t="s">
        <v>193</v>
      </c>
      <c r="F1568" s="39" t="s">
        <v>38</v>
      </c>
      <c r="G1568" s="45"/>
      <c r="H1568" s="56">
        <v>44685</v>
      </c>
    </row>
    <row r="1569" spans="1:8" x14ac:dyDescent="0.25">
      <c r="A1569" s="18" t="s">
        <v>2263</v>
      </c>
      <c r="B1569" s="10">
        <v>6</v>
      </c>
      <c r="C1569" s="42">
        <v>7310960</v>
      </c>
      <c r="D1569" s="36">
        <v>44865</v>
      </c>
      <c r="E1569" s="39" t="s">
        <v>193</v>
      </c>
      <c r="F1569" s="39" t="s">
        <v>38</v>
      </c>
      <c r="H1569" s="56">
        <v>45363</v>
      </c>
    </row>
    <row r="1570" spans="1:8" x14ac:dyDescent="0.25">
      <c r="A1570" s="121" t="s">
        <v>985</v>
      </c>
      <c r="B1570" s="86">
        <v>13.65</v>
      </c>
      <c r="C1570" s="105">
        <v>40557</v>
      </c>
      <c r="D1570" s="48">
        <v>44571</v>
      </c>
      <c r="E1570" s="39" t="s">
        <v>188</v>
      </c>
      <c r="F1570" s="39" t="s">
        <v>205</v>
      </c>
      <c r="G1570" s="45" t="s">
        <v>989</v>
      </c>
      <c r="H1570" s="56">
        <v>44571</v>
      </c>
    </row>
    <row r="1571" spans="1:8" x14ac:dyDescent="0.25">
      <c r="A1571" s="121" t="s">
        <v>1724</v>
      </c>
      <c r="B1571" s="86">
        <v>6</v>
      </c>
      <c r="C1571" s="105">
        <v>7290219</v>
      </c>
      <c r="D1571" s="48">
        <v>44588</v>
      </c>
      <c r="E1571" s="39" t="s">
        <v>193</v>
      </c>
      <c r="F1571" s="39" t="s">
        <v>38</v>
      </c>
      <c r="G1571" s="45"/>
      <c r="H1571" s="56">
        <v>45001</v>
      </c>
    </row>
    <row r="1572" spans="1:8" x14ac:dyDescent="0.25">
      <c r="A1572" s="121" t="s">
        <v>766</v>
      </c>
      <c r="B1572" s="86">
        <v>6</v>
      </c>
      <c r="C1572" s="105">
        <v>7253106</v>
      </c>
      <c r="D1572" s="48">
        <v>44074</v>
      </c>
      <c r="E1572" s="39" t="s">
        <v>193</v>
      </c>
      <c r="F1572" s="39" t="s">
        <v>38</v>
      </c>
      <c r="G1572" s="45"/>
      <c r="H1572" s="56">
        <v>44442</v>
      </c>
    </row>
    <row r="1573" spans="1:8" x14ac:dyDescent="0.25">
      <c r="A1573" s="121" t="s">
        <v>427</v>
      </c>
      <c r="B1573" s="86">
        <v>6</v>
      </c>
      <c r="C1573" s="105">
        <v>7230842</v>
      </c>
      <c r="D1573" s="48">
        <v>43768</v>
      </c>
      <c r="E1573" s="39" t="s">
        <v>193</v>
      </c>
      <c r="F1573" s="39" t="s">
        <v>38</v>
      </c>
      <c r="G1573" s="45"/>
      <c r="H1573" s="56">
        <v>44341</v>
      </c>
    </row>
    <row r="1574" spans="1:8" x14ac:dyDescent="0.25">
      <c r="A1574" s="121" t="s">
        <v>427</v>
      </c>
      <c r="B1574" s="86">
        <v>6</v>
      </c>
      <c r="C1574" s="105">
        <v>7240142</v>
      </c>
      <c r="D1574" s="48">
        <v>43886</v>
      </c>
      <c r="E1574" s="39" t="s">
        <v>193</v>
      </c>
      <c r="F1574" s="39" t="s">
        <v>38</v>
      </c>
      <c r="G1574" s="45"/>
      <c r="H1574" s="56">
        <v>44397</v>
      </c>
    </row>
    <row r="1575" spans="1:8" x14ac:dyDescent="0.25">
      <c r="A1575" s="121" t="s">
        <v>1081</v>
      </c>
      <c r="B1575" s="86">
        <v>6</v>
      </c>
      <c r="C1575" s="105">
        <v>7265549</v>
      </c>
      <c r="D1575" s="48">
        <v>44251</v>
      </c>
      <c r="E1575" s="39" t="s">
        <v>193</v>
      </c>
      <c r="F1575" s="39" t="s">
        <v>38</v>
      </c>
      <c r="G1575" s="45"/>
      <c r="H1575" s="56">
        <v>44677</v>
      </c>
    </row>
    <row r="1576" spans="1:8" x14ac:dyDescent="0.25">
      <c r="A1576" s="121" t="s">
        <v>1565</v>
      </c>
      <c r="B1576" s="86">
        <v>154.69999999999999</v>
      </c>
      <c r="C1576" s="105">
        <v>7280501</v>
      </c>
      <c r="D1576" s="48">
        <v>44466</v>
      </c>
      <c r="E1576" s="39" t="s">
        <v>193</v>
      </c>
      <c r="F1576" s="39" t="s">
        <v>38</v>
      </c>
      <c r="G1576" s="45"/>
      <c r="H1576" s="56">
        <v>44998</v>
      </c>
    </row>
    <row r="1577" spans="1:8" x14ac:dyDescent="0.25">
      <c r="A1577" s="121" t="s">
        <v>2545</v>
      </c>
      <c r="B1577" s="86">
        <v>6</v>
      </c>
      <c r="C1577" s="105">
        <v>7324946</v>
      </c>
      <c r="D1577" s="48">
        <v>45043</v>
      </c>
      <c r="E1577" s="39" t="s">
        <v>193</v>
      </c>
      <c r="F1577" s="39" t="s">
        <v>38</v>
      </c>
      <c r="G1577" s="45"/>
      <c r="H1577" s="56">
        <v>45415</v>
      </c>
    </row>
    <row r="1578" spans="1:8" x14ac:dyDescent="0.25">
      <c r="A1578" s="121" t="s">
        <v>1809</v>
      </c>
      <c r="B1578" s="86">
        <v>6</v>
      </c>
      <c r="C1578" s="105">
        <v>7294438</v>
      </c>
      <c r="D1578" s="48">
        <v>44650</v>
      </c>
      <c r="E1578" s="39" t="s">
        <v>193</v>
      </c>
      <c r="F1578" s="39" t="s">
        <v>38</v>
      </c>
      <c r="G1578" s="45"/>
      <c r="H1578" s="56">
        <v>45002</v>
      </c>
    </row>
    <row r="1579" spans="1:8" x14ac:dyDescent="0.25">
      <c r="A1579" s="121" t="s">
        <v>2547</v>
      </c>
      <c r="B1579" s="86">
        <v>6</v>
      </c>
      <c r="C1579" s="105">
        <v>7324956</v>
      </c>
      <c r="D1579" s="48">
        <v>45043</v>
      </c>
      <c r="E1579" s="39" t="s">
        <v>193</v>
      </c>
      <c r="F1579" s="39" t="s">
        <v>38</v>
      </c>
      <c r="G1579" s="45"/>
      <c r="H1579" s="56">
        <v>45415</v>
      </c>
    </row>
    <row r="1580" spans="1:8" x14ac:dyDescent="0.25">
      <c r="A1580" s="121" t="s">
        <v>1640</v>
      </c>
      <c r="B1580" s="86">
        <v>10</v>
      </c>
      <c r="C1580" s="105">
        <v>7284284</v>
      </c>
      <c r="D1580" s="48">
        <v>44510</v>
      </c>
      <c r="E1580" s="39" t="s">
        <v>193</v>
      </c>
      <c r="F1580" s="39" t="s">
        <v>38</v>
      </c>
      <c r="G1580" s="45"/>
      <c r="H1580" s="56">
        <v>44998</v>
      </c>
    </row>
    <row r="1581" spans="1:8" x14ac:dyDescent="0.25">
      <c r="A1581" s="121" t="s">
        <v>276</v>
      </c>
      <c r="B1581" s="86">
        <v>6</v>
      </c>
      <c r="C1581" s="105">
        <v>7282816</v>
      </c>
      <c r="D1581" s="48">
        <v>44496</v>
      </c>
      <c r="E1581" s="39" t="s">
        <v>193</v>
      </c>
      <c r="F1581" s="39" t="s">
        <v>38</v>
      </c>
      <c r="G1581" s="45"/>
      <c r="H1581" s="56">
        <v>44998</v>
      </c>
    </row>
    <row r="1582" spans="1:8" x14ac:dyDescent="0.25">
      <c r="A1582" s="121" t="s">
        <v>276</v>
      </c>
      <c r="B1582" s="86">
        <v>6</v>
      </c>
      <c r="C1582" s="105">
        <v>7287998</v>
      </c>
      <c r="D1582" s="48">
        <v>44551</v>
      </c>
      <c r="E1582" s="39" t="s">
        <v>193</v>
      </c>
      <c r="F1582" s="39" t="s">
        <v>38</v>
      </c>
      <c r="G1582" s="45"/>
      <c r="H1582" s="56">
        <v>44998</v>
      </c>
    </row>
    <row r="1583" spans="1:8" x14ac:dyDescent="0.25">
      <c r="A1583" s="121" t="s">
        <v>577</v>
      </c>
      <c r="B1583" s="86">
        <v>6</v>
      </c>
      <c r="C1583" s="105">
        <v>7238239</v>
      </c>
      <c r="D1583" s="48">
        <v>43859</v>
      </c>
      <c r="E1583" s="39" t="s">
        <v>193</v>
      </c>
      <c r="F1583" s="39" t="s">
        <v>38</v>
      </c>
      <c r="G1583" s="45"/>
      <c r="H1583" s="56">
        <v>44392</v>
      </c>
    </row>
    <row r="1584" spans="1:8" x14ac:dyDescent="0.25">
      <c r="A1584" s="121" t="s">
        <v>248</v>
      </c>
      <c r="B1584" s="86">
        <v>6</v>
      </c>
      <c r="C1584" s="105">
        <v>7282829</v>
      </c>
      <c r="D1584" s="48">
        <v>44496</v>
      </c>
      <c r="E1584" s="39" t="s">
        <v>193</v>
      </c>
      <c r="F1584" s="39" t="s">
        <v>38</v>
      </c>
      <c r="G1584" s="45"/>
      <c r="H1584" s="56">
        <v>44998</v>
      </c>
    </row>
    <row r="1585" spans="1:8" x14ac:dyDescent="0.25">
      <c r="A1585" s="18" t="s">
        <v>2346</v>
      </c>
      <c r="B1585" s="10">
        <v>6</v>
      </c>
      <c r="C1585" s="42">
        <v>7315941</v>
      </c>
      <c r="D1585" s="36">
        <v>44925</v>
      </c>
      <c r="E1585" s="39" t="s">
        <v>193</v>
      </c>
      <c r="F1585" s="39" t="s">
        <v>38</v>
      </c>
      <c r="H1585" s="40">
        <v>45363</v>
      </c>
    </row>
    <row r="1586" spans="1:8" x14ac:dyDescent="0.25">
      <c r="A1586" s="18" t="s">
        <v>2346</v>
      </c>
      <c r="B1586" s="10">
        <v>6</v>
      </c>
      <c r="C1586" s="42">
        <v>7315942</v>
      </c>
      <c r="D1586" s="36">
        <v>44925</v>
      </c>
      <c r="E1586" s="39" t="s">
        <v>193</v>
      </c>
      <c r="F1586" s="39" t="s">
        <v>38</v>
      </c>
      <c r="H1586" s="40">
        <v>45363</v>
      </c>
    </row>
    <row r="1587" spans="1:8" x14ac:dyDescent="0.25">
      <c r="A1587" s="121" t="s">
        <v>402</v>
      </c>
      <c r="B1587" s="86">
        <v>84</v>
      </c>
      <c r="C1587" s="105">
        <v>118006</v>
      </c>
      <c r="D1587" s="48">
        <v>44245</v>
      </c>
      <c r="E1587" s="39" t="s">
        <v>0</v>
      </c>
      <c r="F1587" s="39" t="s">
        <v>205</v>
      </c>
      <c r="G1587" s="45" t="s">
        <v>403</v>
      </c>
      <c r="H1587" s="56">
        <v>44244</v>
      </c>
    </row>
    <row r="1588" spans="1:8" x14ac:dyDescent="0.25">
      <c r="A1588" s="121" t="s">
        <v>2095</v>
      </c>
      <c r="B1588" s="86">
        <v>6</v>
      </c>
      <c r="C1588" s="105">
        <v>7301669</v>
      </c>
      <c r="D1588" s="48">
        <v>44741</v>
      </c>
      <c r="E1588" s="39" t="s">
        <v>193</v>
      </c>
      <c r="F1588" s="39" t="s">
        <v>38</v>
      </c>
      <c r="G1588" s="45"/>
      <c r="H1588" s="56">
        <v>45356</v>
      </c>
    </row>
    <row r="1589" spans="1:8" x14ac:dyDescent="0.25">
      <c r="A1589" s="121" t="s">
        <v>1523</v>
      </c>
      <c r="B1589" s="86">
        <v>15</v>
      </c>
      <c r="C1589" s="105">
        <v>7278688</v>
      </c>
      <c r="D1589" s="48">
        <v>44435</v>
      </c>
      <c r="E1589" s="39" t="s">
        <v>193</v>
      </c>
      <c r="F1589" s="39" t="s">
        <v>38</v>
      </c>
      <c r="G1589" s="45"/>
      <c r="H1589" s="56">
        <v>44998</v>
      </c>
    </row>
    <row r="1590" spans="1:8" x14ac:dyDescent="0.25">
      <c r="A1590" s="121" t="s">
        <v>740</v>
      </c>
      <c r="B1590" s="86">
        <v>248.17</v>
      </c>
      <c r="C1590" s="105">
        <v>7251834</v>
      </c>
      <c r="D1590" s="48">
        <v>44056</v>
      </c>
      <c r="E1590" s="39" t="s">
        <v>193</v>
      </c>
      <c r="F1590" s="39" t="s">
        <v>38</v>
      </c>
      <c r="G1590" s="45"/>
      <c r="H1590" s="56">
        <v>44442</v>
      </c>
    </row>
    <row r="1591" spans="1:8" x14ac:dyDescent="0.25">
      <c r="A1591" s="121" t="s">
        <v>740</v>
      </c>
      <c r="B1591" s="86">
        <v>59.94</v>
      </c>
      <c r="C1591" s="105">
        <v>7260403</v>
      </c>
      <c r="D1591" s="48">
        <v>44172</v>
      </c>
      <c r="E1591" s="39" t="s">
        <v>193</v>
      </c>
      <c r="F1591" s="39" t="s">
        <v>38</v>
      </c>
      <c r="G1591" s="45"/>
      <c r="H1591" s="56">
        <v>44672</v>
      </c>
    </row>
    <row r="1592" spans="1:8" x14ac:dyDescent="0.25">
      <c r="A1592" s="121" t="s">
        <v>1302</v>
      </c>
      <c r="B1592" s="86">
        <v>6</v>
      </c>
      <c r="C1592" s="105">
        <v>7276618</v>
      </c>
      <c r="D1592" s="48">
        <v>44406</v>
      </c>
      <c r="E1592" s="39" t="s">
        <v>193</v>
      </c>
      <c r="F1592" s="39" t="s">
        <v>38</v>
      </c>
      <c r="G1592" s="45"/>
      <c r="H1592" s="56">
        <v>44907</v>
      </c>
    </row>
    <row r="1593" spans="1:8" x14ac:dyDescent="0.25">
      <c r="A1593" s="18" t="s">
        <v>2325</v>
      </c>
      <c r="B1593" s="10">
        <v>72</v>
      </c>
      <c r="C1593" s="42">
        <v>7315204</v>
      </c>
      <c r="D1593" s="36">
        <v>44916</v>
      </c>
      <c r="E1593" s="39" t="s">
        <v>193</v>
      </c>
      <c r="F1593" s="39" t="s">
        <v>38</v>
      </c>
      <c r="H1593" s="40">
        <v>45363</v>
      </c>
    </row>
    <row r="1594" spans="1:8" x14ac:dyDescent="0.25">
      <c r="A1594" s="121" t="s">
        <v>1597</v>
      </c>
      <c r="B1594" s="86">
        <v>198</v>
      </c>
      <c r="C1594" s="105">
        <v>7281206</v>
      </c>
      <c r="D1594" s="48">
        <v>44466</v>
      </c>
      <c r="E1594" s="39" t="s">
        <v>193</v>
      </c>
      <c r="F1594" s="39" t="s">
        <v>38</v>
      </c>
      <c r="G1594" s="45"/>
      <c r="H1594" s="56">
        <v>44998</v>
      </c>
    </row>
    <row r="1595" spans="1:8" x14ac:dyDescent="0.25">
      <c r="A1595" s="121" t="s">
        <v>1597</v>
      </c>
      <c r="B1595" s="86">
        <v>74</v>
      </c>
      <c r="C1595" s="105">
        <v>7281514</v>
      </c>
      <c r="D1595" s="48">
        <v>44475</v>
      </c>
      <c r="E1595" s="39" t="s">
        <v>193</v>
      </c>
      <c r="F1595" s="39" t="s">
        <v>38</v>
      </c>
      <c r="G1595" s="45"/>
      <c r="H1595" s="56">
        <v>44998</v>
      </c>
    </row>
    <row r="1596" spans="1:8" x14ac:dyDescent="0.25">
      <c r="A1596" s="121" t="s">
        <v>1597</v>
      </c>
      <c r="B1596" s="86">
        <v>33</v>
      </c>
      <c r="C1596" s="105">
        <v>7281834</v>
      </c>
      <c r="D1596" s="48">
        <v>44481</v>
      </c>
      <c r="E1596" s="39" t="s">
        <v>193</v>
      </c>
      <c r="F1596" s="39" t="s">
        <v>38</v>
      </c>
      <c r="G1596" s="45"/>
      <c r="H1596" s="56">
        <v>44998</v>
      </c>
    </row>
    <row r="1597" spans="1:8" x14ac:dyDescent="0.25">
      <c r="A1597" s="121" t="s">
        <v>1034</v>
      </c>
      <c r="B1597" s="86">
        <v>6</v>
      </c>
      <c r="C1597" s="105">
        <v>7263603</v>
      </c>
      <c r="D1597" s="48">
        <v>44223</v>
      </c>
      <c r="E1597" s="39" t="s">
        <v>193</v>
      </c>
      <c r="F1597" s="39" t="s">
        <v>38</v>
      </c>
      <c r="G1597" s="45"/>
      <c r="H1597" s="56">
        <v>44676</v>
      </c>
    </row>
    <row r="1598" spans="1:8" x14ac:dyDescent="0.25">
      <c r="A1598" s="18" t="s">
        <v>2309</v>
      </c>
      <c r="B1598" s="10">
        <v>6</v>
      </c>
      <c r="C1598" s="42">
        <v>7313687</v>
      </c>
      <c r="D1598" s="36">
        <v>44895</v>
      </c>
      <c r="E1598" s="39" t="s">
        <v>193</v>
      </c>
      <c r="F1598" s="39" t="s">
        <v>38</v>
      </c>
      <c r="H1598" s="56">
        <v>45363</v>
      </c>
    </row>
    <row r="1599" spans="1:8" x14ac:dyDescent="0.25">
      <c r="A1599" s="121" t="s">
        <v>222</v>
      </c>
      <c r="B1599" s="86">
        <v>6</v>
      </c>
      <c r="C1599" s="105">
        <v>7246466</v>
      </c>
      <c r="D1599" s="48">
        <v>43973</v>
      </c>
      <c r="E1599" s="39" t="s">
        <v>193</v>
      </c>
      <c r="F1599" s="39" t="s">
        <v>38</v>
      </c>
      <c r="G1599" s="45"/>
      <c r="H1599" s="56">
        <v>44400</v>
      </c>
    </row>
    <row r="1600" spans="1:8" x14ac:dyDescent="0.25">
      <c r="A1600" s="121" t="s">
        <v>2488</v>
      </c>
      <c r="B1600" s="86">
        <v>6</v>
      </c>
      <c r="C1600" s="105">
        <v>7322526</v>
      </c>
      <c r="D1600" s="48">
        <v>45015</v>
      </c>
      <c r="E1600" s="39" t="s">
        <v>193</v>
      </c>
      <c r="F1600" s="39" t="s">
        <v>38</v>
      </c>
      <c r="G1600" s="45"/>
      <c r="H1600" s="56">
        <v>45415</v>
      </c>
    </row>
    <row r="1601" spans="1:8" x14ac:dyDescent="0.25">
      <c r="A1601" s="121" t="s">
        <v>1252</v>
      </c>
      <c r="B1601" s="86">
        <v>6</v>
      </c>
      <c r="C1601" s="105">
        <v>7274495</v>
      </c>
      <c r="D1601" s="48">
        <v>44375</v>
      </c>
      <c r="E1601" s="39" t="s">
        <v>193</v>
      </c>
      <c r="F1601" s="39" t="s">
        <v>38</v>
      </c>
      <c r="G1601" s="45"/>
      <c r="H1601" s="56">
        <v>44830</v>
      </c>
    </row>
    <row r="1602" spans="1:8" x14ac:dyDescent="0.25">
      <c r="A1602" s="121" t="s">
        <v>852</v>
      </c>
      <c r="B1602" s="86">
        <v>125</v>
      </c>
      <c r="C1602" s="105">
        <v>7258715</v>
      </c>
      <c r="D1602" s="48">
        <v>44153</v>
      </c>
      <c r="E1602" s="39" t="s">
        <v>193</v>
      </c>
      <c r="F1602" s="39" t="s">
        <v>38</v>
      </c>
      <c r="G1602" s="45"/>
      <c r="H1602" s="56">
        <v>44552</v>
      </c>
    </row>
    <row r="1603" spans="1:8" x14ac:dyDescent="0.25">
      <c r="A1603" s="121" t="s">
        <v>500</v>
      </c>
      <c r="B1603" s="86">
        <v>6</v>
      </c>
      <c r="C1603" s="105">
        <v>7233229</v>
      </c>
      <c r="D1603" s="48">
        <v>43790</v>
      </c>
      <c r="E1603" s="39" t="s">
        <v>193</v>
      </c>
      <c r="F1603" s="39" t="s">
        <v>38</v>
      </c>
      <c r="G1603" s="45"/>
      <c r="H1603" s="56">
        <v>44341</v>
      </c>
    </row>
    <row r="1604" spans="1:8" x14ac:dyDescent="0.25">
      <c r="A1604" s="121" t="s">
        <v>500</v>
      </c>
      <c r="B1604" s="86">
        <v>6</v>
      </c>
      <c r="C1604" s="105">
        <v>7242678</v>
      </c>
      <c r="D1604" s="48">
        <v>43920</v>
      </c>
      <c r="E1604" s="39" t="s">
        <v>193</v>
      </c>
      <c r="F1604" s="39" t="s">
        <v>38</v>
      </c>
      <c r="G1604" s="45"/>
      <c r="H1604" s="56">
        <v>44397</v>
      </c>
    </row>
    <row r="1605" spans="1:8" x14ac:dyDescent="0.25">
      <c r="A1605" s="46" t="s">
        <v>58</v>
      </c>
      <c r="B1605" s="50">
        <v>78</v>
      </c>
      <c r="C1605" s="94"/>
      <c r="D1605" s="69" t="s">
        <v>192</v>
      </c>
      <c r="E1605" s="46" t="s">
        <v>0</v>
      </c>
      <c r="F1605" s="46" t="s">
        <v>52</v>
      </c>
      <c r="G1605" s="46" t="s">
        <v>57</v>
      </c>
      <c r="H1605" s="90">
        <v>42425</v>
      </c>
    </row>
    <row r="1606" spans="1:8" x14ac:dyDescent="0.25">
      <c r="A1606" s="121" t="s">
        <v>2539</v>
      </c>
      <c r="B1606" s="86">
        <v>15</v>
      </c>
      <c r="C1606" s="105">
        <v>7324869</v>
      </c>
      <c r="D1606" s="48">
        <v>45043</v>
      </c>
      <c r="E1606" s="39" t="s">
        <v>193</v>
      </c>
      <c r="F1606" s="39" t="s">
        <v>38</v>
      </c>
      <c r="G1606" s="45"/>
      <c r="H1606" s="56">
        <v>45415</v>
      </c>
    </row>
    <row r="1607" spans="1:8" x14ac:dyDescent="0.25">
      <c r="A1607" s="121" t="s">
        <v>1693</v>
      </c>
      <c r="B1607" s="86">
        <v>15</v>
      </c>
      <c r="C1607" s="105">
        <v>7288010</v>
      </c>
      <c r="D1607" s="48">
        <v>44551</v>
      </c>
      <c r="E1607" s="39" t="s">
        <v>193</v>
      </c>
      <c r="F1607" s="39" t="s">
        <v>38</v>
      </c>
      <c r="G1607" s="45"/>
      <c r="H1607" s="56">
        <v>44998</v>
      </c>
    </row>
    <row r="1608" spans="1:8" x14ac:dyDescent="0.25">
      <c r="A1608" s="18" t="s">
        <v>2319</v>
      </c>
      <c r="B1608" s="10">
        <v>2000</v>
      </c>
      <c r="C1608" s="42">
        <v>7314211</v>
      </c>
      <c r="D1608" s="36">
        <v>44904</v>
      </c>
      <c r="E1608" s="39" t="s">
        <v>193</v>
      </c>
      <c r="F1608" s="39" t="s">
        <v>38</v>
      </c>
      <c r="H1608" s="40">
        <v>45363</v>
      </c>
    </row>
    <row r="1609" spans="1:8" x14ac:dyDescent="0.25">
      <c r="A1609" s="18" t="s">
        <v>2300</v>
      </c>
      <c r="B1609" s="10">
        <v>6</v>
      </c>
      <c r="C1609" s="42">
        <v>7313643</v>
      </c>
      <c r="D1609" s="36">
        <v>44895</v>
      </c>
      <c r="E1609" s="39" t="s">
        <v>193</v>
      </c>
      <c r="F1609" s="39" t="s">
        <v>38</v>
      </c>
      <c r="H1609" s="40">
        <v>45363</v>
      </c>
    </row>
    <row r="1610" spans="1:8" x14ac:dyDescent="0.25">
      <c r="A1610" s="121" t="s">
        <v>270</v>
      </c>
      <c r="B1610" s="86">
        <v>450.86</v>
      </c>
      <c r="C1610" s="105">
        <v>9863</v>
      </c>
      <c r="D1610" s="48">
        <v>43896</v>
      </c>
      <c r="E1610" s="45" t="s">
        <v>100</v>
      </c>
      <c r="F1610" s="45" t="s">
        <v>272</v>
      </c>
      <c r="G1610" s="45" t="s">
        <v>272</v>
      </c>
      <c r="H1610" s="56">
        <v>44096</v>
      </c>
    </row>
    <row r="1611" spans="1:8" x14ac:dyDescent="0.25">
      <c r="A1611" s="121" t="s">
        <v>887</v>
      </c>
      <c r="B1611" s="86">
        <v>6</v>
      </c>
      <c r="C1611" s="105">
        <v>7259879</v>
      </c>
      <c r="D1611" s="48">
        <v>44165</v>
      </c>
      <c r="E1611" s="39" t="s">
        <v>193</v>
      </c>
      <c r="F1611" s="39" t="s">
        <v>38</v>
      </c>
      <c r="G1611" s="45"/>
      <c r="H1611" s="56">
        <v>44597</v>
      </c>
    </row>
    <row r="1612" spans="1:8" x14ac:dyDescent="0.25">
      <c r="A1612" s="121" t="s">
        <v>764</v>
      </c>
      <c r="B1612" s="86">
        <v>6</v>
      </c>
      <c r="C1612" s="105">
        <v>7253094</v>
      </c>
      <c r="D1612" s="48">
        <v>44074</v>
      </c>
      <c r="E1612" s="39" t="s">
        <v>193</v>
      </c>
      <c r="F1612" s="39" t="s">
        <v>38</v>
      </c>
      <c r="G1612" s="45"/>
      <c r="H1612" s="56">
        <v>44442</v>
      </c>
    </row>
    <row r="1613" spans="1:8" x14ac:dyDescent="0.25">
      <c r="A1613" s="121" t="s">
        <v>2155</v>
      </c>
      <c r="B1613" s="86">
        <v>6</v>
      </c>
      <c r="C1613" s="105">
        <v>7308620</v>
      </c>
      <c r="D1613" s="48">
        <v>44834</v>
      </c>
      <c r="E1613" s="39" t="s">
        <v>193</v>
      </c>
      <c r="F1613" s="39" t="s">
        <v>38</v>
      </c>
      <c r="G1613" s="45"/>
      <c r="H1613" s="56">
        <v>45359</v>
      </c>
    </row>
    <row r="1614" spans="1:8" x14ac:dyDescent="0.25">
      <c r="A1614" s="18" t="s">
        <v>2155</v>
      </c>
      <c r="B1614" s="10">
        <v>6</v>
      </c>
      <c r="C1614" s="42">
        <v>7313621</v>
      </c>
      <c r="D1614" s="36">
        <v>44895</v>
      </c>
      <c r="E1614" s="39" t="s">
        <v>193</v>
      </c>
      <c r="F1614" s="39" t="s">
        <v>38</v>
      </c>
      <c r="H1614" s="40">
        <v>45363</v>
      </c>
    </row>
    <row r="1615" spans="1:8" x14ac:dyDescent="0.25">
      <c r="A1615" s="121" t="s">
        <v>2156</v>
      </c>
      <c r="B1615" s="86">
        <v>6</v>
      </c>
      <c r="C1615" s="105">
        <v>7308623</v>
      </c>
      <c r="D1615" s="48">
        <v>44834</v>
      </c>
      <c r="E1615" s="39" t="s">
        <v>193</v>
      </c>
      <c r="F1615" s="39" t="s">
        <v>38</v>
      </c>
      <c r="G1615" s="45"/>
      <c r="H1615" s="56">
        <v>45359</v>
      </c>
    </row>
    <row r="1616" spans="1:8" x14ac:dyDescent="0.25">
      <c r="A1616" s="121" t="s">
        <v>1292</v>
      </c>
      <c r="B1616" s="86">
        <v>15</v>
      </c>
      <c r="C1616" s="105">
        <v>7276498</v>
      </c>
      <c r="D1616" s="48">
        <v>44406</v>
      </c>
      <c r="E1616" s="39" t="s">
        <v>193</v>
      </c>
      <c r="F1616" s="39" t="s">
        <v>38</v>
      </c>
      <c r="G1616" s="45"/>
      <c r="H1616" s="56">
        <v>44907</v>
      </c>
    </row>
    <row r="1617" spans="1:8" x14ac:dyDescent="0.25">
      <c r="A1617" s="121" t="s">
        <v>281</v>
      </c>
      <c r="B1617" s="86">
        <v>6</v>
      </c>
      <c r="C1617" s="105">
        <v>7244047</v>
      </c>
      <c r="D1617" s="48">
        <v>43934</v>
      </c>
      <c r="E1617" s="39" t="s">
        <v>193</v>
      </c>
      <c r="F1617" s="39" t="s">
        <v>38</v>
      </c>
      <c r="G1617" s="45"/>
      <c r="H1617" s="56">
        <v>44399</v>
      </c>
    </row>
    <row r="1618" spans="1:8" x14ac:dyDescent="0.25">
      <c r="A1618" s="121" t="s">
        <v>250</v>
      </c>
      <c r="B1618" s="86">
        <v>40</v>
      </c>
      <c r="C1618" s="105">
        <v>114670</v>
      </c>
      <c r="D1618" s="48">
        <v>44245</v>
      </c>
      <c r="E1618" s="39" t="s">
        <v>0</v>
      </c>
      <c r="F1618" s="39" t="s">
        <v>205</v>
      </c>
      <c r="G1618" s="45" t="s">
        <v>315</v>
      </c>
      <c r="H1618" s="56">
        <v>44244</v>
      </c>
    </row>
    <row r="1619" spans="1:8" x14ac:dyDescent="0.25">
      <c r="A1619" s="121" t="s">
        <v>250</v>
      </c>
      <c r="B1619" s="86">
        <v>50</v>
      </c>
      <c r="C1619" s="105">
        <v>115036</v>
      </c>
      <c r="D1619" s="48">
        <v>44245</v>
      </c>
      <c r="E1619" s="39" t="s">
        <v>0</v>
      </c>
      <c r="F1619" s="39" t="s">
        <v>205</v>
      </c>
      <c r="G1619" s="45" t="s">
        <v>328</v>
      </c>
      <c r="H1619" s="56">
        <v>44244</v>
      </c>
    </row>
    <row r="1620" spans="1:8" x14ac:dyDescent="0.25">
      <c r="A1620" s="121" t="s">
        <v>250</v>
      </c>
      <c r="B1620" s="86">
        <v>20</v>
      </c>
      <c r="C1620" s="105">
        <v>115314</v>
      </c>
      <c r="D1620" s="48">
        <v>44245</v>
      </c>
      <c r="E1620" s="39" t="s">
        <v>0</v>
      </c>
      <c r="F1620" s="39" t="s">
        <v>205</v>
      </c>
      <c r="G1620" s="45" t="s">
        <v>328</v>
      </c>
      <c r="H1620" s="56">
        <v>44244</v>
      </c>
    </row>
    <row r="1621" spans="1:8" x14ac:dyDescent="0.25">
      <c r="A1621" s="121" t="s">
        <v>231</v>
      </c>
      <c r="B1621" s="86">
        <v>12</v>
      </c>
      <c r="C1621" s="105">
        <v>7301520</v>
      </c>
      <c r="D1621" s="48">
        <v>44740</v>
      </c>
      <c r="E1621" s="39" t="s">
        <v>193</v>
      </c>
      <c r="F1621" s="39" t="s">
        <v>38</v>
      </c>
      <c r="G1621" s="45"/>
      <c r="H1621" s="56">
        <v>45356</v>
      </c>
    </row>
    <row r="1622" spans="1:8" x14ac:dyDescent="0.25">
      <c r="A1622" s="121" t="s">
        <v>433</v>
      </c>
      <c r="B1622" s="86">
        <v>6</v>
      </c>
      <c r="C1622" s="105">
        <v>7230865</v>
      </c>
      <c r="D1622" s="48">
        <v>43768</v>
      </c>
      <c r="E1622" s="39" t="s">
        <v>193</v>
      </c>
      <c r="F1622" s="39" t="s">
        <v>38</v>
      </c>
      <c r="G1622" s="45"/>
      <c r="H1622" s="56">
        <v>44341</v>
      </c>
    </row>
    <row r="1623" spans="1:8" x14ac:dyDescent="0.25">
      <c r="A1623" s="121" t="s">
        <v>879</v>
      </c>
      <c r="B1623" s="86">
        <v>6</v>
      </c>
      <c r="C1623" s="105">
        <v>7259804</v>
      </c>
      <c r="D1623" s="48">
        <v>44165</v>
      </c>
      <c r="E1623" s="39" t="s">
        <v>193</v>
      </c>
      <c r="F1623" s="39" t="s">
        <v>38</v>
      </c>
      <c r="G1623" s="45"/>
      <c r="H1623" s="56">
        <v>44587</v>
      </c>
    </row>
    <row r="1624" spans="1:8" x14ac:dyDescent="0.25">
      <c r="A1624" s="121" t="s">
        <v>1413</v>
      </c>
      <c r="B1624" s="86">
        <v>0.44</v>
      </c>
      <c r="C1624" s="105">
        <v>126589</v>
      </c>
      <c r="D1624" s="48">
        <v>44973</v>
      </c>
      <c r="E1624" s="39" t="s">
        <v>0</v>
      </c>
      <c r="F1624" s="39" t="s">
        <v>205</v>
      </c>
      <c r="G1624" s="45" t="s">
        <v>1498</v>
      </c>
      <c r="H1624" s="56">
        <v>44973</v>
      </c>
    </row>
    <row r="1625" spans="1:8" x14ac:dyDescent="0.25">
      <c r="A1625" s="121" t="s">
        <v>2180</v>
      </c>
      <c r="B1625" s="86">
        <v>6</v>
      </c>
      <c r="C1625" s="105">
        <v>7308705</v>
      </c>
      <c r="D1625" s="48">
        <v>44834</v>
      </c>
      <c r="E1625" s="39" t="s">
        <v>193</v>
      </c>
      <c r="F1625" s="39" t="s">
        <v>38</v>
      </c>
      <c r="G1625" s="45"/>
      <c r="H1625" s="56">
        <v>45359</v>
      </c>
    </row>
    <row r="1626" spans="1:8" x14ac:dyDescent="0.25">
      <c r="A1626" s="121" t="s">
        <v>2180</v>
      </c>
      <c r="B1626" s="86">
        <v>6</v>
      </c>
      <c r="C1626" s="105">
        <v>7308706</v>
      </c>
      <c r="D1626" s="48">
        <v>44834</v>
      </c>
      <c r="E1626" s="39" t="s">
        <v>193</v>
      </c>
      <c r="F1626" s="39" t="s">
        <v>38</v>
      </c>
      <c r="G1626" s="45"/>
      <c r="H1626" s="56">
        <v>45359</v>
      </c>
    </row>
    <row r="1627" spans="1:8" x14ac:dyDescent="0.25">
      <c r="A1627" s="121" t="s">
        <v>1649</v>
      </c>
      <c r="B1627" s="86">
        <v>15</v>
      </c>
      <c r="C1627" s="105">
        <v>7285537</v>
      </c>
      <c r="D1627" s="48">
        <v>44523</v>
      </c>
      <c r="E1627" s="39" t="s">
        <v>193</v>
      </c>
      <c r="F1627" s="39" t="s">
        <v>38</v>
      </c>
      <c r="G1627" s="45"/>
      <c r="H1627" s="56">
        <v>44998</v>
      </c>
    </row>
    <row r="1628" spans="1:8" x14ac:dyDescent="0.25">
      <c r="A1628" s="18" t="s">
        <v>2315</v>
      </c>
      <c r="B1628" s="10">
        <v>34.880000000000003</v>
      </c>
      <c r="C1628" s="42">
        <v>7313793</v>
      </c>
      <c r="D1628" s="36">
        <v>44895</v>
      </c>
      <c r="E1628" s="39" t="s">
        <v>193</v>
      </c>
      <c r="F1628" s="39" t="s">
        <v>38</v>
      </c>
      <c r="H1628" s="40">
        <v>45363</v>
      </c>
    </row>
    <row r="1629" spans="1:8" x14ac:dyDescent="0.25">
      <c r="A1629" s="121" t="s">
        <v>1129</v>
      </c>
      <c r="B1629" s="86">
        <v>6</v>
      </c>
      <c r="C1629" s="105">
        <v>7267768</v>
      </c>
      <c r="D1629" s="48">
        <v>44284</v>
      </c>
      <c r="E1629" s="39" t="s">
        <v>193</v>
      </c>
      <c r="F1629" s="39" t="s">
        <v>38</v>
      </c>
      <c r="G1629" s="45"/>
      <c r="H1629" s="56">
        <v>44683</v>
      </c>
    </row>
    <row r="1630" spans="1:8" x14ac:dyDescent="0.25">
      <c r="A1630" s="121" t="s">
        <v>840</v>
      </c>
      <c r="B1630" s="86">
        <v>211.18</v>
      </c>
      <c r="C1630" s="105">
        <v>7257674</v>
      </c>
      <c r="D1630" s="48">
        <v>44138</v>
      </c>
      <c r="E1630" s="39" t="s">
        <v>193</v>
      </c>
      <c r="F1630" s="39" t="s">
        <v>38</v>
      </c>
      <c r="G1630" s="45"/>
      <c r="H1630" s="56">
        <v>44538</v>
      </c>
    </row>
    <row r="1631" spans="1:8" x14ac:dyDescent="0.25">
      <c r="A1631" s="121" t="s">
        <v>858</v>
      </c>
      <c r="B1631" s="86">
        <v>10</v>
      </c>
      <c r="C1631" s="105">
        <v>7258944</v>
      </c>
      <c r="D1631" s="48">
        <v>44153</v>
      </c>
      <c r="E1631" s="39" t="s">
        <v>193</v>
      </c>
      <c r="F1631" s="39" t="s">
        <v>38</v>
      </c>
      <c r="G1631" s="45"/>
      <c r="H1631" s="56">
        <v>44558</v>
      </c>
    </row>
    <row r="1632" spans="1:8" x14ac:dyDescent="0.25">
      <c r="A1632" s="121" t="s">
        <v>2138</v>
      </c>
      <c r="B1632" s="86">
        <v>6</v>
      </c>
      <c r="C1632" s="105">
        <v>7306530</v>
      </c>
      <c r="D1632" s="48">
        <v>44804</v>
      </c>
      <c r="E1632" s="39" t="s">
        <v>193</v>
      </c>
      <c r="F1632" s="39" t="s">
        <v>38</v>
      </c>
      <c r="G1632" s="45"/>
      <c r="H1632" s="56">
        <v>45358</v>
      </c>
    </row>
    <row r="1633" spans="1:8" x14ac:dyDescent="0.25">
      <c r="A1633" s="121" t="s">
        <v>2138</v>
      </c>
      <c r="B1633" s="86">
        <v>6</v>
      </c>
      <c r="C1633" s="105">
        <v>7308736</v>
      </c>
      <c r="D1633" s="48">
        <v>44834</v>
      </c>
      <c r="E1633" s="39" t="s">
        <v>193</v>
      </c>
      <c r="F1633" s="39" t="s">
        <v>38</v>
      </c>
      <c r="G1633" s="45"/>
      <c r="H1633" s="56">
        <v>45359</v>
      </c>
    </row>
    <row r="1634" spans="1:8" x14ac:dyDescent="0.25">
      <c r="A1634" s="18" t="s">
        <v>2138</v>
      </c>
      <c r="B1634" s="10">
        <v>6</v>
      </c>
      <c r="C1634" s="42">
        <v>7315940</v>
      </c>
      <c r="D1634" s="36">
        <v>44925</v>
      </c>
      <c r="E1634" s="39" t="s">
        <v>193</v>
      </c>
      <c r="F1634" s="39" t="s">
        <v>38</v>
      </c>
      <c r="H1634" s="40">
        <v>45363</v>
      </c>
    </row>
    <row r="1635" spans="1:8" x14ac:dyDescent="0.25">
      <c r="A1635" s="18" t="s">
        <v>2347</v>
      </c>
      <c r="B1635" s="10">
        <v>6</v>
      </c>
      <c r="C1635" s="42">
        <v>7315943</v>
      </c>
      <c r="D1635" s="36">
        <v>44925</v>
      </c>
      <c r="E1635" s="39" t="s">
        <v>193</v>
      </c>
      <c r="F1635" s="39" t="s">
        <v>38</v>
      </c>
      <c r="H1635" s="40">
        <v>45363</v>
      </c>
    </row>
    <row r="1636" spans="1:8" x14ac:dyDescent="0.25">
      <c r="A1636" s="121" t="s">
        <v>1203</v>
      </c>
      <c r="B1636" s="86">
        <v>15</v>
      </c>
      <c r="C1636" s="105">
        <v>7272095</v>
      </c>
      <c r="D1636" s="48">
        <v>44342</v>
      </c>
      <c r="E1636" s="39" t="s">
        <v>193</v>
      </c>
      <c r="F1636" s="39" t="s">
        <v>38</v>
      </c>
      <c r="G1636" s="45"/>
      <c r="H1636" s="56">
        <v>44826</v>
      </c>
    </row>
    <row r="1637" spans="1:8" x14ac:dyDescent="0.25">
      <c r="A1637" s="121" t="s">
        <v>1120</v>
      </c>
      <c r="B1637" s="86">
        <v>6</v>
      </c>
      <c r="C1637" s="105">
        <v>7267755</v>
      </c>
      <c r="D1637" s="48">
        <v>44284</v>
      </c>
      <c r="E1637" s="39" t="s">
        <v>193</v>
      </c>
      <c r="F1637" s="39" t="s">
        <v>38</v>
      </c>
      <c r="G1637" s="45"/>
      <c r="H1637" s="56">
        <v>44683</v>
      </c>
    </row>
    <row r="1638" spans="1:8" x14ac:dyDescent="0.25">
      <c r="A1638" s="121" t="s">
        <v>1003</v>
      </c>
      <c r="B1638" s="86">
        <v>6</v>
      </c>
      <c r="C1638" s="105">
        <v>7261532</v>
      </c>
      <c r="D1638" s="48">
        <v>44187</v>
      </c>
      <c r="E1638" s="39" t="s">
        <v>193</v>
      </c>
      <c r="F1638" s="39" t="s">
        <v>38</v>
      </c>
      <c r="G1638" s="45"/>
      <c r="H1638" s="56">
        <v>44672</v>
      </c>
    </row>
    <row r="1639" spans="1:8" x14ac:dyDescent="0.25">
      <c r="A1639" s="18" t="s">
        <v>2272</v>
      </c>
      <c r="B1639" s="10">
        <v>6</v>
      </c>
      <c r="C1639" s="42">
        <v>7310988</v>
      </c>
      <c r="D1639" s="36">
        <v>44865</v>
      </c>
      <c r="E1639" s="39" t="s">
        <v>193</v>
      </c>
      <c r="F1639" s="39" t="s">
        <v>38</v>
      </c>
      <c r="H1639" s="40">
        <v>45363</v>
      </c>
    </row>
    <row r="1640" spans="1:8" x14ac:dyDescent="0.25">
      <c r="A1640" s="18" t="s">
        <v>2272</v>
      </c>
      <c r="B1640" s="10">
        <v>6</v>
      </c>
      <c r="C1640" s="42">
        <v>7315999</v>
      </c>
      <c r="D1640" s="36">
        <v>44925</v>
      </c>
      <c r="E1640" s="39" t="s">
        <v>193</v>
      </c>
      <c r="F1640" s="39" t="s">
        <v>38</v>
      </c>
      <c r="H1640" s="40">
        <v>45363</v>
      </c>
    </row>
    <row r="1641" spans="1:8" x14ac:dyDescent="0.25">
      <c r="A1641" s="121" t="s">
        <v>1892</v>
      </c>
      <c r="B1641" s="86">
        <v>6</v>
      </c>
      <c r="C1641" s="105">
        <v>7298882</v>
      </c>
      <c r="D1641" s="48">
        <v>45071</v>
      </c>
      <c r="E1641" s="39" t="s">
        <v>193</v>
      </c>
      <c r="F1641" s="39" t="s">
        <v>38</v>
      </c>
      <c r="G1641" s="45"/>
      <c r="H1641" s="56">
        <v>45279</v>
      </c>
    </row>
    <row r="1642" spans="1:8" x14ac:dyDescent="0.25">
      <c r="A1642" s="121" t="s">
        <v>856</v>
      </c>
      <c r="B1642" s="86">
        <v>10</v>
      </c>
      <c r="C1642" s="105">
        <v>7258912</v>
      </c>
      <c r="D1642" s="48">
        <v>44153</v>
      </c>
      <c r="E1642" s="39" t="s">
        <v>193</v>
      </c>
      <c r="F1642" s="39" t="s">
        <v>38</v>
      </c>
      <c r="G1642" s="45"/>
      <c r="H1642" s="56">
        <v>44556</v>
      </c>
    </row>
    <row r="1643" spans="1:8" x14ac:dyDescent="0.25">
      <c r="A1643" s="121" t="s">
        <v>984</v>
      </c>
      <c r="B1643" s="86">
        <v>40.909999999999997</v>
      </c>
      <c r="C1643" s="105">
        <v>40554</v>
      </c>
      <c r="D1643" s="48">
        <v>44571</v>
      </c>
      <c r="E1643" s="39" t="s">
        <v>188</v>
      </c>
      <c r="F1643" s="39" t="s">
        <v>205</v>
      </c>
      <c r="G1643" s="45" t="s">
        <v>988</v>
      </c>
      <c r="H1643" s="56">
        <v>44571</v>
      </c>
    </row>
    <row r="1644" spans="1:8" x14ac:dyDescent="0.25">
      <c r="A1644" s="121" t="s">
        <v>800</v>
      </c>
      <c r="B1644" s="86">
        <v>15</v>
      </c>
      <c r="C1644" s="105">
        <v>7254937</v>
      </c>
      <c r="D1644" s="48">
        <v>44102</v>
      </c>
      <c r="E1644" s="39" t="s">
        <v>193</v>
      </c>
      <c r="F1644" s="39" t="s">
        <v>38</v>
      </c>
      <c r="G1644" s="45"/>
      <c r="H1644" s="56">
        <v>44476</v>
      </c>
    </row>
    <row r="1645" spans="1:8" x14ac:dyDescent="0.25">
      <c r="A1645" s="121" t="s">
        <v>1002</v>
      </c>
      <c r="B1645" s="86">
        <v>6</v>
      </c>
      <c r="C1645" s="105">
        <v>7261529</v>
      </c>
      <c r="D1645" s="48">
        <v>44187</v>
      </c>
      <c r="E1645" s="39" t="s">
        <v>193</v>
      </c>
      <c r="F1645" s="39" t="s">
        <v>38</v>
      </c>
      <c r="G1645" s="45"/>
      <c r="H1645" s="56">
        <v>44672</v>
      </c>
    </row>
    <row r="1646" spans="1:8" x14ac:dyDescent="0.25">
      <c r="A1646" s="121" t="s">
        <v>838</v>
      </c>
      <c r="B1646" s="86">
        <v>15</v>
      </c>
      <c r="C1646" s="105">
        <v>7257508</v>
      </c>
      <c r="D1646" s="48">
        <v>44133</v>
      </c>
      <c r="E1646" s="39" t="s">
        <v>193</v>
      </c>
      <c r="F1646" s="39" t="s">
        <v>38</v>
      </c>
      <c r="G1646" s="45"/>
      <c r="H1646" s="56">
        <v>44510</v>
      </c>
    </row>
    <row r="1647" spans="1:8" x14ac:dyDescent="0.25">
      <c r="A1647" s="121" t="s">
        <v>889</v>
      </c>
      <c r="B1647" s="86">
        <v>6</v>
      </c>
      <c r="C1647" s="105">
        <v>7259881</v>
      </c>
      <c r="D1647" s="48">
        <v>44165</v>
      </c>
      <c r="E1647" s="39" t="s">
        <v>193</v>
      </c>
      <c r="F1647" s="39" t="s">
        <v>38</v>
      </c>
      <c r="G1647" s="45"/>
      <c r="H1647" s="56">
        <v>44599</v>
      </c>
    </row>
    <row r="1648" spans="1:8" x14ac:dyDescent="0.25">
      <c r="A1648" s="121" t="s">
        <v>889</v>
      </c>
      <c r="B1648" s="86">
        <v>6</v>
      </c>
      <c r="C1648" s="105">
        <v>7261634</v>
      </c>
      <c r="D1648" s="48">
        <v>44187</v>
      </c>
      <c r="E1648" s="39" t="s">
        <v>193</v>
      </c>
      <c r="F1648" s="39" t="s">
        <v>38</v>
      </c>
      <c r="G1648" s="45"/>
      <c r="H1648" s="56">
        <v>44672</v>
      </c>
    </row>
    <row r="1649" spans="1:8" x14ac:dyDescent="0.25">
      <c r="A1649" s="121" t="s">
        <v>2090</v>
      </c>
      <c r="B1649" s="86">
        <v>6</v>
      </c>
      <c r="C1649" s="105">
        <v>7301622</v>
      </c>
      <c r="D1649" s="48">
        <v>44741</v>
      </c>
      <c r="E1649" s="39" t="s">
        <v>193</v>
      </c>
      <c r="F1649" s="39" t="s">
        <v>38</v>
      </c>
      <c r="G1649" s="45"/>
      <c r="H1649" s="56">
        <v>45356</v>
      </c>
    </row>
    <row r="1650" spans="1:8" x14ac:dyDescent="0.25">
      <c r="A1650" s="121" t="s">
        <v>1796</v>
      </c>
      <c r="B1650" s="86">
        <v>6</v>
      </c>
      <c r="C1650" s="105">
        <v>7294377</v>
      </c>
      <c r="D1650" s="48">
        <v>44650</v>
      </c>
      <c r="E1650" s="39" t="s">
        <v>193</v>
      </c>
      <c r="F1650" s="39" t="s">
        <v>38</v>
      </c>
      <c r="G1650" s="45"/>
      <c r="H1650" s="56">
        <v>45002</v>
      </c>
    </row>
    <row r="1651" spans="1:8" x14ac:dyDescent="0.25">
      <c r="A1651" s="121" t="s">
        <v>1796</v>
      </c>
      <c r="B1651" s="86">
        <v>6</v>
      </c>
      <c r="C1651" s="105">
        <v>7296538</v>
      </c>
      <c r="D1651" s="48">
        <v>45043</v>
      </c>
      <c r="E1651" s="39" t="s">
        <v>193</v>
      </c>
      <c r="F1651" s="39" t="s">
        <v>38</v>
      </c>
      <c r="G1651" s="45"/>
      <c r="H1651" s="56">
        <v>45279</v>
      </c>
    </row>
    <row r="1652" spans="1:8" x14ac:dyDescent="0.25">
      <c r="A1652" s="121" t="s">
        <v>746</v>
      </c>
      <c r="B1652" s="86">
        <v>6</v>
      </c>
      <c r="C1652" s="105">
        <v>7252945</v>
      </c>
      <c r="D1652" s="48">
        <v>44074</v>
      </c>
      <c r="E1652" s="39" t="s">
        <v>193</v>
      </c>
      <c r="F1652" s="39" t="s">
        <v>38</v>
      </c>
      <c r="G1652" s="45"/>
      <c r="H1652" s="56">
        <v>44442</v>
      </c>
    </row>
    <row r="1653" spans="1:8" x14ac:dyDescent="0.25">
      <c r="A1653" s="18" t="s">
        <v>2243</v>
      </c>
      <c r="B1653" s="10">
        <v>6</v>
      </c>
      <c r="C1653" s="42">
        <v>7310885</v>
      </c>
      <c r="D1653" s="36">
        <v>44865</v>
      </c>
      <c r="E1653" s="39" t="s">
        <v>193</v>
      </c>
      <c r="F1653" s="39" t="s">
        <v>38</v>
      </c>
      <c r="H1653" s="40">
        <v>45363</v>
      </c>
    </row>
    <row r="1654" spans="1:8" x14ac:dyDescent="0.25">
      <c r="A1654" s="121" t="s">
        <v>826</v>
      </c>
      <c r="B1654" s="86">
        <v>6</v>
      </c>
      <c r="C1654" s="105">
        <v>7257359</v>
      </c>
      <c r="D1654" s="48">
        <v>44133</v>
      </c>
      <c r="E1654" s="39" t="s">
        <v>193</v>
      </c>
      <c r="F1654" s="39" t="s">
        <v>38</v>
      </c>
      <c r="G1654" s="45"/>
      <c r="H1654" s="56">
        <v>44510</v>
      </c>
    </row>
    <row r="1655" spans="1:8" x14ac:dyDescent="0.25">
      <c r="A1655" s="121" t="s">
        <v>1810</v>
      </c>
      <c r="B1655" s="86">
        <v>6</v>
      </c>
      <c r="C1655" s="105">
        <v>7294439</v>
      </c>
      <c r="D1655" s="48">
        <v>44650</v>
      </c>
      <c r="E1655" s="39" t="s">
        <v>193</v>
      </c>
      <c r="F1655" s="39" t="s">
        <v>38</v>
      </c>
      <c r="G1655" s="45"/>
      <c r="H1655" s="56">
        <v>45002</v>
      </c>
    </row>
    <row r="1656" spans="1:8" x14ac:dyDescent="0.25">
      <c r="A1656" s="121" t="s">
        <v>1810</v>
      </c>
      <c r="B1656" s="86">
        <v>6</v>
      </c>
      <c r="C1656" s="105">
        <v>7301673</v>
      </c>
      <c r="D1656" s="48">
        <v>44741</v>
      </c>
      <c r="E1656" s="39" t="s">
        <v>193</v>
      </c>
      <c r="F1656" s="39" t="s">
        <v>38</v>
      </c>
      <c r="G1656" s="45"/>
      <c r="H1656" s="56">
        <v>45356</v>
      </c>
    </row>
    <row r="1657" spans="1:8" x14ac:dyDescent="0.25">
      <c r="A1657" s="121" t="s">
        <v>1810</v>
      </c>
      <c r="B1657" s="86">
        <v>6</v>
      </c>
      <c r="C1657" s="105">
        <v>7296578</v>
      </c>
      <c r="D1657" s="48">
        <v>45043</v>
      </c>
      <c r="E1657" s="39" t="s">
        <v>193</v>
      </c>
      <c r="F1657" s="39" t="s">
        <v>38</v>
      </c>
      <c r="G1657" s="45"/>
      <c r="H1657" s="56">
        <v>45279</v>
      </c>
    </row>
    <row r="1658" spans="1:8" x14ac:dyDescent="0.25">
      <c r="A1658" s="121" t="s">
        <v>1107</v>
      </c>
      <c r="B1658" s="86">
        <v>6</v>
      </c>
      <c r="C1658" s="105">
        <v>7267676</v>
      </c>
      <c r="D1658" s="48">
        <v>44284</v>
      </c>
      <c r="E1658" s="39" t="s">
        <v>193</v>
      </c>
      <c r="F1658" s="39" t="s">
        <v>38</v>
      </c>
      <c r="G1658" s="45"/>
      <c r="H1658" s="56">
        <v>44683</v>
      </c>
    </row>
    <row r="1659" spans="1:8" x14ac:dyDescent="0.25">
      <c r="A1659" s="121" t="s">
        <v>1366</v>
      </c>
      <c r="B1659" s="86">
        <v>51.2</v>
      </c>
      <c r="C1659" s="105">
        <v>40754</v>
      </c>
      <c r="D1659" s="48">
        <v>44929</v>
      </c>
      <c r="E1659" s="39" t="s">
        <v>188</v>
      </c>
      <c r="F1659" s="39" t="s">
        <v>205</v>
      </c>
      <c r="G1659" s="45" t="s">
        <v>1363</v>
      </c>
      <c r="H1659" s="56">
        <v>44931</v>
      </c>
    </row>
    <row r="1660" spans="1:8" x14ac:dyDescent="0.25">
      <c r="A1660" s="121" t="s">
        <v>1753</v>
      </c>
      <c r="B1660" s="86">
        <v>6</v>
      </c>
      <c r="C1660" s="105">
        <v>7291939</v>
      </c>
      <c r="D1660" s="48">
        <v>44616</v>
      </c>
      <c r="E1660" s="39" t="s">
        <v>193</v>
      </c>
      <c r="F1660" s="39" t="s">
        <v>38</v>
      </c>
      <c r="G1660" s="45"/>
      <c r="H1660" s="56">
        <v>45002</v>
      </c>
    </row>
    <row r="1661" spans="1:8" x14ac:dyDescent="0.25">
      <c r="A1661" s="121" t="s">
        <v>1753</v>
      </c>
      <c r="B1661" s="86">
        <v>6</v>
      </c>
      <c r="C1661" s="105">
        <v>7308677</v>
      </c>
      <c r="D1661" s="48">
        <v>44834</v>
      </c>
      <c r="E1661" s="39" t="s">
        <v>193</v>
      </c>
      <c r="F1661" s="39" t="s">
        <v>38</v>
      </c>
      <c r="G1661" s="45"/>
      <c r="H1661" s="56">
        <v>45359</v>
      </c>
    </row>
    <row r="1662" spans="1:8" x14ac:dyDescent="0.25">
      <c r="A1662" s="121" t="s">
        <v>1933</v>
      </c>
      <c r="B1662" s="86">
        <v>76.45</v>
      </c>
      <c r="C1662" s="105">
        <v>1226593</v>
      </c>
      <c r="D1662" s="48">
        <v>45286</v>
      </c>
      <c r="E1662" s="39" t="s">
        <v>100</v>
      </c>
      <c r="F1662" s="39" t="s">
        <v>1934</v>
      </c>
      <c r="G1662" s="45" t="s">
        <v>1935</v>
      </c>
      <c r="H1662" s="56">
        <v>45313</v>
      </c>
    </row>
    <row r="1663" spans="1:8" x14ac:dyDescent="0.25">
      <c r="A1663" s="121" t="s">
        <v>1933</v>
      </c>
      <c r="B1663" s="86">
        <v>45.79</v>
      </c>
      <c r="C1663" s="105">
        <v>1226592</v>
      </c>
      <c r="D1663" s="48">
        <v>45286</v>
      </c>
      <c r="E1663" s="39" t="s">
        <v>100</v>
      </c>
      <c r="F1663" s="39" t="s">
        <v>1934</v>
      </c>
      <c r="G1663" s="45" t="s">
        <v>1935</v>
      </c>
      <c r="H1663" s="56">
        <v>45313</v>
      </c>
    </row>
    <row r="1664" spans="1:8" x14ac:dyDescent="0.25">
      <c r="A1664" s="121" t="s">
        <v>1933</v>
      </c>
      <c r="B1664" s="86">
        <v>149.63999999999999</v>
      </c>
      <c r="C1664" s="105">
        <v>1226594</v>
      </c>
      <c r="D1664" s="48">
        <v>45286</v>
      </c>
      <c r="E1664" s="39" t="s">
        <v>100</v>
      </c>
      <c r="F1664" s="39" t="s">
        <v>1934</v>
      </c>
      <c r="G1664" s="45" t="s">
        <v>1935</v>
      </c>
      <c r="H1664" s="56">
        <v>45313</v>
      </c>
    </row>
    <row r="1665" spans="1:8" x14ac:dyDescent="0.25">
      <c r="A1665" s="121" t="s">
        <v>1933</v>
      </c>
      <c r="B1665" s="86">
        <v>3.72</v>
      </c>
      <c r="C1665" s="105">
        <v>1226591</v>
      </c>
      <c r="D1665" s="48">
        <v>45286</v>
      </c>
      <c r="E1665" s="39" t="s">
        <v>100</v>
      </c>
      <c r="F1665" s="39" t="s">
        <v>1934</v>
      </c>
      <c r="G1665" s="45" t="s">
        <v>1935</v>
      </c>
      <c r="H1665" s="56">
        <v>45313</v>
      </c>
    </row>
    <row r="1666" spans="1:8" x14ac:dyDescent="0.25">
      <c r="A1666" s="121" t="s">
        <v>639</v>
      </c>
      <c r="B1666" s="86">
        <v>15</v>
      </c>
      <c r="C1666" s="105">
        <v>7242892</v>
      </c>
      <c r="D1666" s="48">
        <v>43920</v>
      </c>
      <c r="E1666" s="39" t="s">
        <v>193</v>
      </c>
      <c r="F1666" s="39" t="s">
        <v>38</v>
      </c>
      <c r="G1666" s="45"/>
      <c r="H1666" s="56">
        <v>44397</v>
      </c>
    </row>
    <row r="1667" spans="1:8" x14ac:dyDescent="0.25">
      <c r="A1667" s="121" t="s">
        <v>1825</v>
      </c>
      <c r="B1667" s="86">
        <v>6</v>
      </c>
      <c r="C1667" s="105">
        <v>7294521</v>
      </c>
      <c r="D1667" s="48">
        <v>44650</v>
      </c>
      <c r="E1667" s="39" t="s">
        <v>193</v>
      </c>
      <c r="F1667" s="39" t="s">
        <v>38</v>
      </c>
      <c r="G1667" s="45"/>
      <c r="H1667" s="56">
        <v>45002</v>
      </c>
    </row>
    <row r="1668" spans="1:8" x14ac:dyDescent="0.25">
      <c r="A1668" s="121" t="s">
        <v>2207</v>
      </c>
      <c r="B1668" s="86">
        <v>15</v>
      </c>
      <c r="C1668" s="105">
        <v>7308943</v>
      </c>
      <c r="D1668" s="48">
        <v>44834</v>
      </c>
      <c r="E1668" s="39" t="s">
        <v>193</v>
      </c>
      <c r="F1668" s="39" t="s">
        <v>38</v>
      </c>
      <c r="G1668" s="45"/>
      <c r="H1668" s="56">
        <v>45359</v>
      </c>
    </row>
    <row r="1669" spans="1:8" x14ac:dyDescent="0.25">
      <c r="A1669" s="121" t="s">
        <v>584</v>
      </c>
      <c r="B1669" s="86">
        <v>15</v>
      </c>
      <c r="C1669" s="105">
        <v>7240092</v>
      </c>
      <c r="D1669" s="48">
        <v>43886</v>
      </c>
      <c r="E1669" s="39" t="s">
        <v>193</v>
      </c>
      <c r="F1669" s="39" t="s">
        <v>38</v>
      </c>
      <c r="G1669" s="45"/>
      <c r="H1669" s="56">
        <v>44397</v>
      </c>
    </row>
    <row r="1670" spans="1:8" x14ac:dyDescent="0.25">
      <c r="A1670" s="18" t="s">
        <v>2368</v>
      </c>
      <c r="B1670" s="10">
        <v>6</v>
      </c>
      <c r="C1670" s="42">
        <v>7317823</v>
      </c>
      <c r="D1670" s="36">
        <v>44957</v>
      </c>
      <c r="E1670" s="39" t="s">
        <v>193</v>
      </c>
      <c r="F1670" s="39" t="s">
        <v>38</v>
      </c>
      <c r="H1670" s="40">
        <v>45363</v>
      </c>
    </row>
    <row r="1671" spans="1:8" x14ac:dyDescent="0.25">
      <c r="A1671" s="121" t="s">
        <v>571</v>
      </c>
      <c r="B1671" s="86">
        <v>6</v>
      </c>
      <c r="C1671" s="105">
        <v>7238130</v>
      </c>
      <c r="D1671" s="48">
        <v>43859</v>
      </c>
      <c r="E1671" s="39" t="s">
        <v>193</v>
      </c>
      <c r="F1671" s="39" t="s">
        <v>38</v>
      </c>
      <c r="G1671" s="45"/>
      <c r="H1671" s="56">
        <v>44392</v>
      </c>
    </row>
    <row r="1672" spans="1:8" x14ac:dyDescent="0.25">
      <c r="A1672" s="121" t="s">
        <v>1763</v>
      </c>
      <c r="B1672" s="86">
        <v>6</v>
      </c>
      <c r="C1672" s="105">
        <v>7291976</v>
      </c>
      <c r="D1672" s="48">
        <v>44616</v>
      </c>
      <c r="E1672" s="39" t="s">
        <v>193</v>
      </c>
      <c r="F1672" s="39" t="s">
        <v>38</v>
      </c>
      <c r="G1672" s="45"/>
      <c r="H1672" s="56">
        <v>45002</v>
      </c>
    </row>
    <row r="1673" spans="1:8" x14ac:dyDescent="0.25">
      <c r="A1673" s="18" t="s">
        <v>2273</v>
      </c>
      <c r="B1673" s="10">
        <v>15</v>
      </c>
      <c r="C1673" s="42">
        <v>7311032</v>
      </c>
      <c r="D1673" s="36">
        <v>44865</v>
      </c>
      <c r="E1673" s="39" t="s">
        <v>193</v>
      </c>
      <c r="F1673" s="39" t="s">
        <v>38</v>
      </c>
      <c r="H1673" s="40">
        <v>45363</v>
      </c>
    </row>
    <row r="1674" spans="1:8" x14ac:dyDescent="0.25">
      <c r="A1674" s="121" t="s">
        <v>2499</v>
      </c>
      <c r="B1674" s="86">
        <v>6</v>
      </c>
      <c r="C1674" s="105">
        <v>7322596</v>
      </c>
      <c r="D1674" s="48">
        <v>45015</v>
      </c>
      <c r="E1674" s="39" t="s">
        <v>193</v>
      </c>
      <c r="F1674" s="39" t="s">
        <v>38</v>
      </c>
      <c r="G1674" s="45"/>
      <c r="H1674" s="56">
        <v>45415</v>
      </c>
    </row>
    <row r="1675" spans="1:8" x14ac:dyDescent="0.25">
      <c r="A1675" s="121" t="s">
        <v>1338</v>
      </c>
      <c r="B1675" s="86">
        <v>7.7</v>
      </c>
      <c r="C1675" s="105">
        <v>32295</v>
      </c>
      <c r="D1675" s="48">
        <v>44852</v>
      </c>
      <c r="E1675" s="39" t="s">
        <v>100</v>
      </c>
      <c r="F1675" s="39" t="s">
        <v>1339</v>
      </c>
      <c r="G1675" s="45" t="s">
        <v>1340</v>
      </c>
      <c r="H1675" s="56">
        <v>44910</v>
      </c>
    </row>
    <row r="1676" spans="1:8" x14ac:dyDescent="0.25">
      <c r="A1676" s="121" t="s">
        <v>1097</v>
      </c>
      <c r="B1676" s="86">
        <v>1606.44</v>
      </c>
      <c r="C1676" s="105">
        <v>7267192</v>
      </c>
      <c r="D1676" s="48">
        <v>44278</v>
      </c>
      <c r="E1676" s="39" t="s">
        <v>193</v>
      </c>
      <c r="F1676" s="39" t="s">
        <v>38</v>
      </c>
      <c r="G1676" s="45"/>
      <c r="H1676" s="56">
        <v>44683</v>
      </c>
    </row>
    <row r="1677" spans="1:8" x14ac:dyDescent="0.25">
      <c r="A1677" s="18" t="s">
        <v>2285</v>
      </c>
      <c r="B1677" s="10">
        <v>15</v>
      </c>
      <c r="C1677" s="42">
        <v>7313518</v>
      </c>
      <c r="D1677" s="36">
        <v>44895</v>
      </c>
      <c r="E1677" s="39" t="s">
        <v>193</v>
      </c>
      <c r="F1677" s="39" t="s">
        <v>38</v>
      </c>
      <c r="H1677" s="40">
        <v>45363</v>
      </c>
    </row>
    <row r="1678" spans="1:8" x14ac:dyDescent="0.25">
      <c r="A1678" s="121" t="s">
        <v>442</v>
      </c>
      <c r="B1678" s="86">
        <v>90</v>
      </c>
      <c r="C1678" s="105">
        <v>7231022</v>
      </c>
      <c r="D1678" s="48">
        <v>43768</v>
      </c>
      <c r="E1678" s="39" t="s">
        <v>193</v>
      </c>
      <c r="F1678" s="39" t="s">
        <v>38</v>
      </c>
      <c r="G1678" s="45"/>
      <c r="H1678" s="56">
        <v>44341</v>
      </c>
    </row>
    <row r="1679" spans="1:8" x14ac:dyDescent="0.25">
      <c r="A1679" s="121" t="s">
        <v>489</v>
      </c>
      <c r="B1679" s="86">
        <v>6</v>
      </c>
      <c r="C1679" s="105">
        <v>7233122</v>
      </c>
      <c r="D1679" s="48">
        <v>43790</v>
      </c>
      <c r="E1679" s="39" t="s">
        <v>193</v>
      </c>
      <c r="F1679" s="39" t="s">
        <v>38</v>
      </c>
      <c r="G1679" s="45"/>
      <c r="H1679" s="56">
        <v>44341</v>
      </c>
    </row>
    <row r="1680" spans="1:8" x14ac:dyDescent="0.25">
      <c r="A1680" s="121" t="s">
        <v>1679</v>
      </c>
      <c r="B1680" s="86">
        <v>56.56</v>
      </c>
      <c r="C1680" s="105">
        <v>7286573</v>
      </c>
      <c r="D1680" s="48">
        <v>44538</v>
      </c>
      <c r="E1680" s="39" t="s">
        <v>193</v>
      </c>
      <c r="F1680" s="39" t="s">
        <v>38</v>
      </c>
      <c r="G1680" s="45"/>
      <c r="H1680" s="56">
        <v>44998</v>
      </c>
    </row>
    <row r="1681" spans="1:8" x14ac:dyDescent="0.25">
      <c r="A1681" s="121" t="s">
        <v>931</v>
      </c>
      <c r="B1681" s="86">
        <v>10</v>
      </c>
      <c r="C1681" s="105">
        <v>122398</v>
      </c>
      <c r="D1681" s="48">
        <v>44602</v>
      </c>
      <c r="E1681" s="39" t="s">
        <v>0</v>
      </c>
      <c r="F1681" s="39" t="s">
        <v>205</v>
      </c>
      <c r="G1681" s="45" t="s">
        <v>975</v>
      </c>
      <c r="H1681" s="56">
        <v>44606</v>
      </c>
    </row>
    <row r="1682" spans="1:8" x14ac:dyDescent="0.25">
      <c r="A1682" s="121" t="s">
        <v>585</v>
      </c>
      <c r="B1682" s="86">
        <v>6</v>
      </c>
      <c r="C1682" s="105">
        <v>7240102</v>
      </c>
      <c r="D1682" s="48">
        <v>43886</v>
      </c>
      <c r="E1682" s="39" t="s">
        <v>193</v>
      </c>
      <c r="F1682" s="39" t="s">
        <v>38</v>
      </c>
      <c r="G1682" s="45"/>
      <c r="H1682" s="56">
        <v>44397</v>
      </c>
    </row>
    <row r="1683" spans="1:8" x14ac:dyDescent="0.25">
      <c r="A1683" s="121" t="s">
        <v>1239</v>
      </c>
      <c r="B1683" s="86">
        <v>60</v>
      </c>
      <c r="C1683" s="105">
        <v>7274363</v>
      </c>
      <c r="D1683" s="48">
        <v>44375</v>
      </c>
      <c r="E1683" s="39" t="s">
        <v>193</v>
      </c>
      <c r="F1683" s="39" t="s">
        <v>38</v>
      </c>
      <c r="G1683" s="45"/>
      <c r="H1683" s="56">
        <v>44830</v>
      </c>
    </row>
    <row r="1684" spans="1:8" x14ac:dyDescent="0.25">
      <c r="A1684" s="121" t="s">
        <v>2100</v>
      </c>
      <c r="B1684" s="86">
        <v>6</v>
      </c>
      <c r="C1684" s="105">
        <v>7301689</v>
      </c>
      <c r="D1684" s="48">
        <v>44741</v>
      </c>
      <c r="E1684" s="39" t="s">
        <v>193</v>
      </c>
      <c r="F1684" s="39" t="s">
        <v>38</v>
      </c>
      <c r="G1684" s="45"/>
      <c r="H1684" s="56">
        <v>45356</v>
      </c>
    </row>
    <row r="1685" spans="1:8" x14ac:dyDescent="0.25">
      <c r="A1685" s="121" t="s">
        <v>1365</v>
      </c>
      <c r="B1685" s="86">
        <v>9</v>
      </c>
      <c r="C1685" s="105">
        <v>40754</v>
      </c>
      <c r="D1685" s="48">
        <v>44929</v>
      </c>
      <c r="E1685" s="39" t="s">
        <v>188</v>
      </c>
      <c r="F1685" s="39" t="s">
        <v>205</v>
      </c>
      <c r="G1685" s="45" t="s">
        <v>1362</v>
      </c>
      <c r="H1685" s="56">
        <v>44931</v>
      </c>
    </row>
    <row r="1686" spans="1:8" x14ac:dyDescent="0.25">
      <c r="A1686" s="121" t="s">
        <v>279</v>
      </c>
      <c r="B1686" s="86">
        <v>6</v>
      </c>
      <c r="C1686" s="105">
        <v>7237988</v>
      </c>
      <c r="D1686" s="48">
        <v>43859</v>
      </c>
      <c r="E1686" s="39" t="s">
        <v>193</v>
      </c>
      <c r="F1686" s="39" t="s">
        <v>38</v>
      </c>
      <c r="G1686" s="45"/>
      <c r="H1686" s="56">
        <v>44392</v>
      </c>
    </row>
    <row r="1687" spans="1:8" x14ac:dyDescent="0.25">
      <c r="A1687" s="18" t="s">
        <v>2333</v>
      </c>
      <c r="B1687" s="10">
        <v>15</v>
      </c>
      <c r="C1687" s="42">
        <v>7315823</v>
      </c>
      <c r="D1687" s="36">
        <v>44924</v>
      </c>
      <c r="E1687" s="39" t="s">
        <v>193</v>
      </c>
      <c r="F1687" s="39" t="s">
        <v>38</v>
      </c>
      <c r="H1687" s="40">
        <v>45363</v>
      </c>
    </row>
    <row r="1688" spans="1:8" x14ac:dyDescent="0.25">
      <c r="A1688" s="121" t="s">
        <v>2092</v>
      </c>
      <c r="B1688" s="86">
        <v>6</v>
      </c>
      <c r="C1688" s="105">
        <v>7301635</v>
      </c>
      <c r="D1688" s="48">
        <v>44741</v>
      </c>
      <c r="E1688" s="39" t="s">
        <v>193</v>
      </c>
      <c r="F1688" s="39" t="s">
        <v>38</v>
      </c>
      <c r="G1688" s="45"/>
      <c r="H1688" s="56">
        <v>45356</v>
      </c>
    </row>
    <row r="1689" spans="1:8" x14ac:dyDescent="0.25">
      <c r="A1689" s="121" t="s">
        <v>572</v>
      </c>
      <c r="B1689" s="86">
        <v>6</v>
      </c>
      <c r="C1689" s="105">
        <v>7238161</v>
      </c>
      <c r="D1689" s="48">
        <v>43859</v>
      </c>
      <c r="E1689" s="39" t="s">
        <v>193</v>
      </c>
      <c r="F1689" s="39" t="s">
        <v>38</v>
      </c>
      <c r="G1689" s="45"/>
      <c r="H1689" s="56">
        <v>44392</v>
      </c>
    </row>
    <row r="1690" spans="1:8" x14ac:dyDescent="0.25">
      <c r="A1690" s="121" t="s">
        <v>454</v>
      </c>
      <c r="B1690" s="86">
        <v>15</v>
      </c>
      <c r="C1690" s="105">
        <v>7236077</v>
      </c>
      <c r="D1690" s="48">
        <v>43822</v>
      </c>
      <c r="E1690" s="39" t="s">
        <v>193</v>
      </c>
      <c r="F1690" s="39" t="s">
        <v>38</v>
      </c>
      <c r="G1690" s="45"/>
      <c r="H1690" s="56">
        <v>44341</v>
      </c>
    </row>
    <row r="1691" spans="1:8" x14ac:dyDescent="0.25">
      <c r="A1691" s="121" t="s">
        <v>874</v>
      </c>
      <c r="B1691" s="86">
        <v>6</v>
      </c>
      <c r="C1691" s="105">
        <v>7259788</v>
      </c>
      <c r="D1691" s="48">
        <v>44165</v>
      </c>
      <c r="E1691" s="39" t="s">
        <v>193</v>
      </c>
      <c r="F1691" s="39" t="s">
        <v>38</v>
      </c>
      <c r="G1691" s="45"/>
      <c r="H1691" s="56">
        <v>44581</v>
      </c>
    </row>
    <row r="1692" spans="1:8" x14ac:dyDescent="0.25">
      <c r="A1692" s="121" t="s">
        <v>2460</v>
      </c>
      <c r="B1692" s="86">
        <v>22</v>
      </c>
      <c r="C1692" s="105">
        <v>32688</v>
      </c>
      <c r="D1692" s="48">
        <v>45358</v>
      </c>
      <c r="E1692" s="39" t="s">
        <v>100</v>
      </c>
      <c r="F1692" s="39" t="s">
        <v>2451</v>
      </c>
      <c r="G1692" s="45" t="s">
        <v>2451</v>
      </c>
      <c r="H1692" s="56">
        <v>45369</v>
      </c>
    </row>
    <row r="1693" spans="1:8" x14ac:dyDescent="0.25">
      <c r="A1693" s="121" t="s">
        <v>1266</v>
      </c>
      <c r="B1693" s="86">
        <v>6</v>
      </c>
      <c r="C1693" s="105">
        <v>7274580</v>
      </c>
      <c r="D1693" s="48">
        <v>44375</v>
      </c>
      <c r="E1693" s="39" t="s">
        <v>193</v>
      </c>
      <c r="F1693" s="39" t="s">
        <v>38</v>
      </c>
      <c r="G1693" s="45"/>
      <c r="H1693" s="56">
        <v>44830</v>
      </c>
    </row>
    <row r="1694" spans="1:8" x14ac:dyDescent="0.25">
      <c r="A1694" s="121" t="s">
        <v>263</v>
      </c>
      <c r="B1694" s="86">
        <v>1352.59</v>
      </c>
      <c r="C1694" s="105">
        <v>9855</v>
      </c>
      <c r="D1694" s="48">
        <v>43896</v>
      </c>
      <c r="E1694" s="45" t="s">
        <v>100</v>
      </c>
      <c r="F1694" s="45" t="s">
        <v>272</v>
      </c>
      <c r="G1694" s="45" t="s">
        <v>272</v>
      </c>
      <c r="H1694" s="56">
        <v>44096</v>
      </c>
    </row>
    <row r="1695" spans="1:8" x14ac:dyDescent="0.25">
      <c r="A1695" s="121" t="s">
        <v>2206</v>
      </c>
      <c r="B1695" s="86">
        <v>15</v>
      </c>
      <c r="C1695" s="105">
        <v>7308936</v>
      </c>
      <c r="D1695" s="48">
        <v>44834</v>
      </c>
      <c r="E1695" s="39" t="s">
        <v>193</v>
      </c>
      <c r="F1695" s="39" t="s">
        <v>38</v>
      </c>
      <c r="G1695" s="45"/>
      <c r="H1695" s="56">
        <v>45359</v>
      </c>
    </row>
    <row r="1696" spans="1:8" x14ac:dyDescent="0.25">
      <c r="A1696" s="18" t="s">
        <v>2249</v>
      </c>
      <c r="B1696" s="10">
        <v>6</v>
      </c>
      <c r="C1696" s="42">
        <v>7310905</v>
      </c>
      <c r="D1696" s="36">
        <v>44865</v>
      </c>
      <c r="E1696" s="39" t="s">
        <v>193</v>
      </c>
      <c r="F1696" s="39" t="s">
        <v>38</v>
      </c>
      <c r="H1696" s="56">
        <v>45363</v>
      </c>
    </row>
    <row r="1697" spans="1:8" x14ac:dyDescent="0.25">
      <c r="A1697" s="121" t="s">
        <v>2429</v>
      </c>
      <c r="B1697" s="86">
        <v>6</v>
      </c>
      <c r="C1697" s="105">
        <v>7320157</v>
      </c>
      <c r="D1697" s="48">
        <v>44985</v>
      </c>
      <c r="E1697" s="39" t="s">
        <v>193</v>
      </c>
      <c r="F1697" s="39" t="s">
        <v>38</v>
      </c>
      <c r="G1697" s="45"/>
      <c r="H1697" s="56">
        <v>45371</v>
      </c>
    </row>
    <row r="1698" spans="1:8" x14ac:dyDescent="0.25">
      <c r="A1698" s="121" t="s">
        <v>1824</v>
      </c>
      <c r="B1698" s="86">
        <v>6</v>
      </c>
      <c r="C1698" s="105">
        <v>7294515</v>
      </c>
      <c r="D1698" s="48">
        <v>44650</v>
      </c>
      <c r="E1698" s="39" t="s">
        <v>193</v>
      </c>
      <c r="F1698" s="39" t="s">
        <v>38</v>
      </c>
      <c r="G1698" s="45"/>
      <c r="H1698" s="56">
        <v>45002</v>
      </c>
    </row>
    <row r="1699" spans="1:8" x14ac:dyDescent="0.25">
      <c r="A1699" s="121" t="s">
        <v>1654</v>
      </c>
      <c r="B1699" s="86">
        <v>6</v>
      </c>
      <c r="C1699" s="105">
        <v>7285563</v>
      </c>
      <c r="D1699" s="48">
        <v>44523</v>
      </c>
      <c r="E1699" s="39" t="s">
        <v>193</v>
      </c>
      <c r="F1699" s="39" t="s">
        <v>38</v>
      </c>
      <c r="G1699" s="45"/>
      <c r="H1699" s="56">
        <v>44998</v>
      </c>
    </row>
    <row r="1700" spans="1:8" x14ac:dyDescent="0.25">
      <c r="A1700" s="121" t="s">
        <v>1320</v>
      </c>
      <c r="B1700" s="86">
        <v>43.37</v>
      </c>
      <c r="C1700" s="105">
        <v>7276683</v>
      </c>
      <c r="D1700" s="48">
        <v>44406</v>
      </c>
      <c r="E1700" s="39" t="s">
        <v>193</v>
      </c>
      <c r="F1700" s="39" t="s">
        <v>38</v>
      </c>
      <c r="G1700" s="45"/>
      <c r="H1700" s="56">
        <v>44907</v>
      </c>
    </row>
    <row r="1701" spans="1:8" x14ac:dyDescent="0.25">
      <c r="A1701" s="121" t="s">
        <v>2068</v>
      </c>
      <c r="B1701" s="86">
        <v>6</v>
      </c>
      <c r="C1701" s="105">
        <v>7303922</v>
      </c>
      <c r="D1701" s="48">
        <v>44770</v>
      </c>
      <c r="E1701" s="39" t="s">
        <v>193</v>
      </c>
      <c r="F1701" s="39" t="s">
        <v>38</v>
      </c>
      <c r="G1701" s="45"/>
      <c r="H1701" s="56">
        <v>45357</v>
      </c>
    </row>
    <row r="1702" spans="1:8" x14ac:dyDescent="0.25">
      <c r="A1702" s="121" t="s">
        <v>2542</v>
      </c>
      <c r="B1702" s="86">
        <v>15</v>
      </c>
      <c r="C1702" s="105">
        <v>7324910</v>
      </c>
      <c r="D1702" s="48">
        <v>45043</v>
      </c>
      <c r="E1702" s="39" t="s">
        <v>193</v>
      </c>
      <c r="F1702" s="39" t="s">
        <v>38</v>
      </c>
      <c r="G1702" s="45"/>
      <c r="H1702" s="56">
        <v>45415</v>
      </c>
    </row>
    <row r="1703" spans="1:8" x14ac:dyDescent="0.25">
      <c r="A1703" s="18" t="s">
        <v>2238</v>
      </c>
      <c r="B1703" s="10">
        <v>6</v>
      </c>
      <c r="C1703" s="42">
        <v>7310859</v>
      </c>
      <c r="D1703" s="36">
        <v>44865</v>
      </c>
      <c r="E1703" s="39" t="s">
        <v>193</v>
      </c>
      <c r="F1703" s="39" t="s">
        <v>38</v>
      </c>
      <c r="H1703" s="40">
        <v>45363</v>
      </c>
    </row>
    <row r="1704" spans="1:8" x14ac:dyDescent="0.25">
      <c r="A1704" s="121" t="s">
        <v>437</v>
      </c>
      <c r="B1704" s="86">
        <v>6</v>
      </c>
      <c r="C1704" s="105">
        <v>7230897</v>
      </c>
      <c r="D1704" s="48">
        <v>43768</v>
      </c>
      <c r="E1704" s="39" t="s">
        <v>193</v>
      </c>
      <c r="F1704" s="39" t="s">
        <v>38</v>
      </c>
      <c r="G1704" s="45"/>
      <c r="H1704" s="56">
        <v>44341</v>
      </c>
    </row>
    <row r="1705" spans="1:8" x14ac:dyDescent="0.25">
      <c r="A1705" s="46" t="s">
        <v>99</v>
      </c>
      <c r="B1705" s="50">
        <v>12.5</v>
      </c>
      <c r="C1705" s="94"/>
      <c r="D1705" s="69" t="s">
        <v>192</v>
      </c>
      <c r="E1705" s="46" t="s">
        <v>0</v>
      </c>
      <c r="F1705" s="46" t="s">
        <v>52</v>
      </c>
      <c r="G1705" s="46" t="s">
        <v>98</v>
      </c>
      <c r="H1705" s="55">
        <v>42425</v>
      </c>
    </row>
    <row r="1706" spans="1:8" x14ac:dyDescent="0.25">
      <c r="A1706" s="121" t="s">
        <v>1350</v>
      </c>
      <c r="B1706" s="86">
        <v>5</v>
      </c>
      <c r="C1706" s="105">
        <v>32295</v>
      </c>
      <c r="D1706" s="48">
        <v>44852</v>
      </c>
      <c r="E1706" s="39" t="s">
        <v>100</v>
      </c>
      <c r="F1706" s="39" t="s">
        <v>1351</v>
      </c>
      <c r="G1706" s="45" t="s">
        <v>1352</v>
      </c>
      <c r="H1706" s="56">
        <v>44910</v>
      </c>
    </row>
    <row r="1707" spans="1:8" x14ac:dyDescent="0.25">
      <c r="A1707" s="121" t="s">
        <v>719</v>
      </c>
      <c r="B1707" s="86">
        <v>6</v>
      </c>
      <c r="C1707" s="105">
        <v>7251021</v>
      </c>
      <c r="D1707" s="48">
        <v>44042</v>
      </c>
      <c r="E1707" s="39" t="s">
        <v>193</v>
      </c>
      <c r="F1707" s="39" t="s">
        <v>38</v>
      </c>
      <c r="G1707" s="45"/>
      <c r="H1707" s="56">
        <v>44414</v>
      </c>
    </row>
    <row r="1708" spans="1:8" x14ac:dyDescent="0.25">
      <c r="A1708" s="121" t="s">
        <v>2208</v>
      </c>
      <c r="B1708" s="86">
        <v>15</v>
      </c>
      <c r="C1708" s="105">
        <v>7308950</v>
      </c>
      <c r="D1708" s="48">
        <v>44834</v>
      </c>
      <c r="E1708" s="39" t="s">
        <v>193</v>
      </c>
      <c r="F1708" s="39" t="s">
        <v>38</v>
      </c>
      <c r="G1708" s="45"/>
      <c r="H1708" s="56">
        <v>45359</v>
      </c>
    </row>
    <row r="1709" spans="1:8" x14ac:dyDescent="0.25">
      <c r="A1709" s="121" t="s">
        <v>1218</v>
      </c>
      <c r="B1709" s="86">
        <v>6</v>
      </c>
      <c r="C1709" s="105">
        <v>7272198</v>
      </c>
      <c r="D1709" s="48">
        <v>44342</v>
      </c>
      <c r="E1709" s="39" t="s">
        <v>193</v>
      </c>
      <c r="F1709" s="39" t="s">
        <v>38</v>
      </c>
      <c r="G1709" s="45"/>
      <c r="H1709" s="56">
        <v>44826</v>
      </c>
    </row>
    <row r="1710" spans="1:8" x14ac:dyDescent="0.25">
      <c r="A1710" s="18" t="s">
        <v>2405</v>
      </c>
      <c r="B1710" s="10">
        <v>6</v>
      </c>
      <c r="C1710" s="42">
        <v>7318263</v>
      </c>
      <c r="D1710" s="36">
        <v>44957</v>
      </c>
      <c r="E1710" s="39" t="s">
        <v>193</v>
      </c>
      <c r="F1710" s="39" t="s">
        <v>38</v>
      </c>
      <c r="H1710" s="40">
        <v>45363</v>
      </c>
    </row>
    <row r="1711" spans="1:8" x14ac:dyDescent="0.25">
      <c r="A1711" s="121" t="s">
        <v>2405</v>
      </c>
      <c r="B1711" s="86">
        <v>6</v>
      </c>
      <c r="C1711" s="105">
        <v>7320102</v>
      </c>
      <c r="D1711" s="48">
        <v>44985</v>
      </c>
      <c r="E1711" s="39" t="s">
        <v>193</v>
      </c>
      <c r="F1711" s="39" t="s">
        <v>38</v>
      </c>
      <c r="G1711" s="45"/>
      <c r="H1711" s="56">
        <v>45371</v>
      </c>
    </row>
    <row r="1712" spans="1:8" x14ac:dyDescent="0.25">
      <c r="A1712" s="121" t="s">
        <v>1893</v>
      </c>
      <c r="B1712" s="86">
        <v>6</v>
      </c>
      <c r="C1712" s="105">
        <v>7298887</v>
      </c>
      <c r="D1712" s="48">
        <v>45071</v>
      </c>
      <c r="E1712" s="39" t="s">
        <v>193</v>
      </c>
      <c r="F1712" s="39" t="s">
        <v>38</v>
      </c>
      <c r="G1712" s="45"/>
      <c r="H1712" s="56">
        <v>45279</v>
      </c>
    </row>
    <row r="1713" spans="1:8" x14ac:dyDescent="0.25">
      <c r="A1713" s="121" t="s">
        <v>1566</v>
      </c>
      <c r="B1713" s="86">
        <v>15</v>
      </c>
      <c r="C1713" s="105">
        <v>7280575</v>
      </c>
      <c r="D1713" s="48">
        <v>44466</v>
      </c>
      <c r="E1713" s="39" t="s">
        <v>193</v>
      </c>
      <c r="F1713" s="39" t="s">
        <v>38</v>
      </c>
      <c r="G1713" s="45"/>
      <c r="H1713" s="56">
        <v>44998</v>
      </c>
    </row>
    <row r="1714" spans="1:8" x14ac:dyDescent="0.25">
      <c r="A1714" s="121" t="s">
        <v>1695</v>
      </c>
      <c r="B1714" s="86">
        <v>6</v>
      </c>
      <c r="C1714" s="105">
        <v>7288014</v>
      </c>
      <c r="D1714" s="48">
        <v>44551</v>
      </c>
      <c r="E1714" s="39" t="s">
        <v>193</v>
      </c>
      <c r="F1714" s="39" t="s">
        <v>38</v>
      </c>
      <c r="G1714" s="45"/>
      <c r="H1714" s="56">
        <v>44998</v>
      </c>
    </row>
    <row r="1715" spans="1:8" x14ac:dyDescent="0.25">
      <c r="A1715" s="121" t="s">
        <v>1368</v>
      </c>
      <c r="B1715" s="86">
        <v>85</v>
      </c>
      <c r="C1715" s="105">
        <v>123320</v>
      </c>
      <c r="D1715" s="48">
        <v>44973</v>
      </c>
      <c r="E1715" s="39" t="s">
        <v>0</v>
      </c>
      <c r="F1715" s="39" t="s">
        <v>205</v>
      </c>
      <c r="G1715" s="45" t="s">
        <v>1429</v>
      </c>
      <c r="H1715" s="56">
        <v>44973</v>
      </c>
    </row>
    <row r="1716" spans="1:8" x14ac:dyDescent="0.25">
      <c r="A1716" s="121" t="s">
        <v>2035</v>
      </c>
      <c r="B1716" s="86">
        <v>6</v>
      </c>
      <c r="C1716" s="105">
        <v>7303766</v>
      </c>
      <c r="D1716" s="48">
        <v>44770</v>
      </c>
      <c r="E1716" s="39" t="s">
        <v>193</v>
      </c>
      <c r="F1716" s="39" t="s">
        <v>38</v>
      </c>
      <c r="G1716" s="45"/>
      <c r="H1716" s="56">
        <v>45357</v>
      </c>
    </row>
    <row r="1717" spans="1:8" x14ac:dyDescent="0.25">
      <c r="A1717" s="121" t="s">
        <v>1128</v>
      </c>
      <c r="B1717" s="86">
        <v>6</v>
      </c>
      <c r="C1717" s="105">
        <v>7267767</v>
      </c>
      <c r="D1717" s="48">
        <v>44284</v>
      </c>
      <c r="E1717" s="39" t="s">
        <v>193</v>
      </c>
      <c r="F1717" s="39" t="s">
        <v>38</v>
      </c>
      <c r="G1717" s="45"/>
      <c r="H1717" s="56">
        <v>44683</v>
      </c>
    </row>
    <row r="1718" spans="1:8" x14ac:dyDescent="0.25">
      <c r="A1718" s="121" t="s">
        <v>507</v>
      </c>
      <c r="B1718" s="86">
        <v>6</v>
      </c>
      <c r="C1718" s="105">
        <v>7233256</v>
      </c>
      <c r="D1718" s="48">
        <v>43790</v>
      </c>
      <c r="E1718" s="39" t="s">
        <v>193</v>
      </c>
      <c r="F1718" s="39" t="s">
        <v>38</v>
      </c>
      <c r="G1718" s="45"/>
      <c r="H1718" s="56">
        <v>44341</v>
      </c>
    </row>
    <row r="1719" spans="1:8" x14ac:dyDescent="0.25">
      <c r="A1719" s="121" t="s">
        <v>507</v>
      </c>
      <c r="B1719" s="86">
        <v>6</v>
      </c>
      <c r="C1719" s="105">
        <v>7242696</v>
      </c>
      <c r="D1719" s="48">
        <v>43920</v>
      </c>
      <c r="E1719" s="39" t="s">
        <v>193</v>
      </c>
      <c r="F1719" s="39" t="s">
        <v>38</v>
      </c>
      <c r="G1719" s="45"/>
      <c r="H1719" s="56">
        <v>44397</v>
      </c>
    </row>
    <row r="1720" spans="1:8" x14ac:dyDescent="0.25">
      <c r="A1720" s="121" t="s">
        <v>404</v>
      </c>
      <c r="B1720" s="86">
        <v>10</v>
      </c>
      <c r="C1720" s="105">
        <v>118095</v>
      </c>
      <c r="D1720" s="48">
        <v>44245</v>
      </c>
      <c r="E1720" s="39" t="s">
        <v>0</v>
      </c>
      <c r="F1720" s="39" t="s">
        <v>205</v>
      </c>
      <c r="G1720" s="45" t="s">
        <v>392</v>
      </c>
      <c r="H1720" s="56">
        <v>44244</v>
      </c>
    </row>
    <row r="1721" spans="1:8" x14ac:dyDescent="0.25">
      <c r="A1721" s="121" t="s">
        <v>404</v>
      </c>
      <c r="B1721" s="86">
        <v>10</v>
      </c>
      <c r="C1721" s="105">
        <v>119403</v>
      </c>
      <c r="D1721" s="48">
        <v>44602</v>
      </c>
      <c r="E1721" s="39" t="s">
        <v>0</v>
      </c>
      <c r="F1721" s="39" t="s">
        <v>205</v>
      </c>
      <c r="G1721" s="45" t="s">
        <v>392</v>
      </c>
      <c r="H1721" s="56">
        <v>44606</v>
      </c>
    </row>
    <row r="1722" spans="1:8" x14ac:dyDescent="0.25">
      <c r="A1722" s="121" t="s">
        <v>2029</v>
      </c>
      <c r="B1722" s="86">
        <v>50</v>
      </c>
      <c r="C1722" s="105">
        <v>7303414</v>
      </c>
      <c r="D1722" s="48">
        <v>44769</v>
      </c>
      <c r="E1722" s="39" t="s">
        <v>193</v>
      </c>
      <c r="F1722" s="39" t="s">
        <v>38</v>
      </c>
      <c r="G1722" s="45"/>
      <c r="H1722" s="56">
        <v>45357</v>
      </c>
    </row>
    <row r="1723" spans="1:8" x14ac:dyDescent="0.25">
      <c r="A1723" s="18" t="s">
        <v>2029</v>
      </c>
      <c r="B1723" s="10">
        <v>1759</v>
      </c>
      <c r="C1723" s="42">
        <v>7310457</v>
      </c>
      <c r="D1723" s="36">
        <v>44861</v>
      </c>
      <c r="E1723" s="39" t="s">
        <v>193</v>
      </c>
      <c r="F1723" s="39" t="s">
        <v>38</v>
      </c>
      <c r="H1723" s="40">
        <v>45363</v>
      </c>
    </row>
    <row r="1724" spans="1:8" x14ac:dyDescent="0.25">
      <c r="A1724" s="121" t="s">
        <v>657</v>
      </c>
      <c r="B1724" s="86">
        <v>154.87</v>
      </c>
      <c r="C1724" s="105">
        <v>7243926</v>
      </c>
      <c r="D1724" s="48">
        <v>43929</v>
      </c>
      <c r="E1724" s="39" t="s">
        <v>193</v>
      </c>
      <c r="F1724" s="39" t="s">
        <v>38</v>
      </c>
      <c r="G1724" s="45"/>
      <c r="H1724" s="56">
        <v>44399</v>
      </c>
    </row>
    <row r="1725" spans="1:8" x14ac:dyDescent="0.25">
      <c r="A1725" s="121" t="s">
        <v>2473</v>
      </c>
      <c r="B1725" s="86">
        <v>196.56</v>
      </c>
      <c r="C1725" s="105">
        <v>160397</v>
      </c>
      <c r="D1725" s="48">
        <v>45014</v>
      </c>
      <c r="E1725" s="39" t="s">
        <v>193</v>
      </c>
      <c r="F1725" s="39" t="s">
        <v>1027</v>
      </c>
      <c r="G1725" s="45"/>
      <c r="H1725" s="56">
        <v>45415</v>
      </c>
    </row>
    <row r="1726" spans="1:8" x14ac:dyDescent="0.25">
      <c r="A1726" s="18" t="s">
        <v>2473</v>
      </c>
      <c r="B1726" s="10">
        <v>128.97999999999999</v>
      </c>
      <c r="C1726" s="42">
        <v>160398</v>
      </c>
      <c r="D1726" s="36">
        <v>45028</v>
      </c>
      <c r="E1726" s="39" t="s">
        <v>193</v>
      </c>
      <c r="F1726" s="39" t="s">
        <v>1027</v>
      </c>
      <c r="H1726" s="56">
        <v>45415</v>
      </c>
    </row>
    <row r="1727" spans="1:8" x14ac:dyDescent="0.25">
      <c r="A1727" s="121" t="s">
        <v>668</v>
      </c>
      <c r="B1727" s="86">
        <v>6</v>
      </c>
      <c r="C1727" s="105">
        <v>7246461</v>
      </c>
      <c r="D1727" s="48">
        <v>43973</v>
      </c>
      <c r="E1727" s="39" t="s">
        <v>193</v>
      </c>
      <c r="F1727" s="39" t="s">
        <v>38</v>
      </c>
      <c r="G1727" s="45"/>
      <c r="H1727" s="56">
        <v>44400</v>
      </c>
    </row>
    <row r="1728" spans="1:8" x14ac:dyDescent="0.25">
      <c r="A1728" s="121" t="s">
        <v>668</v>
      </c>
      <c r="B1728" s="86">
        <v>6</v>
      </c>
      <c r="C1728" s="105">
        <v>7254762</v>
      </c>
      <c r="D1728" s="48">
        <v>44102</v>
      </c>
      <c r="E1728" s="39" t="s">
        <v>193</v>
      </c>
      <c r="F1728" s="39" t="s">
        <v>38</v>
      </c>
      <c r="G1728" s="45"/>
      <c r="H1728" s="56">
        <v>44476</v>
      </c>
    </row>
    <row r="1729" spans="1:8" x14ac:dyDescent="0.25">
      <c r="A1729" s="121" t="s">
        <v>2077</v>
      </c>
      <c r="B1729" s="86">
        <v>50.89</v>
      </c>
      <c r="C1729" s="105">
        <v>7300365</v>
      </c>
      <c r="D1729" s="48">
        <v>44725</v>
      </c>
      <c r="E1729" s="39" t="s">
        <v>193</v>
      </c>
      <c r="F1729" s="39" t="s">
        <v>38</v>
      </c>
      <c r="G1729" s="45"/>
      <c r="H1729" s="56">
        <v>45356</v>
      </c>
    </row>
    <row r="1730" spans="1:8" x14ac:dyDescent="0.25">
      <c r="A1730" s="121" t="s">
        <v>1733</v>
      </c>
      <c r="B1730" s="86">
        <v>6</v>
      </c>
      <c r="C1730" s="105">
        <v>7290270</v>
      </c>
      <c r="D1730" s="48">
        <v>44588</v>
      </c>
      <c r="E1730" s="39" t="s">
        <v>193</v>
      </c>
      <c r="F1730" s="39" t="s">
        <v>38</v>
      </c>
      <c r="G1730" s="45"/>
      <c r="H1730" s="56">
        <v>45001</v>
      </c>
    </row>
    <row r="1731" spans="1:8" x14ac:dyDescent="0.25">
      <c r="A1731" s="18" t="s">
        <v>2215</v>
      </c>
      <c r="B1731" s="10">
        <v>75</v>
      </c>
      <c r="C1731" s="42">
        <v>7310503</v>
      </c>
      <c r="D1731" s="36">
        <v>44861</v>
      </c>
      <c r="E1731" s="39" t="s">
        <v>193</v>
      </c>
      <c r="F1731" s="39" t="s">
        <v>38</v>
      </c>
      <c r="H1731" s="40">
        <v>45363</v>
      </c>
    </row>
    <row r="1732" spans="1:8" x14ac:dyDescent="0.25">
      <c r="A1732" s="121" t="s">
        <v>1590</v>
      </c>
      <c r="B1732" s="86">
        <v>6</v>
      </c>
      <c r="C1732" s="105">
        <v>7280897</v>
      </c>
      <c r="D1732" s="48">
        <v>44466</v>
      </c>
      <c r="E1732" s="39" t="s">
        <v>193</v>
      </c>
      <c r="F1732" s="39" t="s">
        <v>38</v>
      </c>
      <c r="G1732" s="45"/>
      <c r="H1732" s="56">
        <v>44998</v>
      </c>
    </row>
    <row r="1733" spans="1:8" x14ac:dyDescent="0.25">
      <c r="A1733" s="121" t="s">
        <v>1590</v>
      </c>
      <c r="B1733" s="86">
        <v>6</v>
      </c>
      <c r="C1733" s="105">
        <v>7285991</v>
      </c>
      <c r="D1733" s="48">
        <v>44529</v>
      </c>
      <c r="E1733" s="39" t="s">
        <v>193</v>
      </c>
      <c r="F1733" s="39" t="s">
        <v>38</v>
      </c>
      <c r="G1733" s="45"/>
      <c r="H1733" s="56">
        <v>44998</v>
      </c>
    </row>
    <row r="1734" spans="1:8" x14ac:dyDescent="0.25">
      <c r="A1734" s="18" t="s">
        <v>2379</v>
      </c>
      <c r="B1734" s="10">
        <v>6</v>
      </c>
      <c r="C1734" s="42">
        <v>7317883</v>
      </c>
      <c r="D1734" s="36">
        <v>44957</v>
      </c>
      <c r="E1734" s="39" t="s">
        <v>193</v>
      </c>
      <c r="F1734" s="39" t="s">
        <v>38</v>
      </c>
      <c r="H1734" s="40">
        <v>45363</v>
      </c>
    </row>
    <row r="1735" spans="1:8" x14ac:dyDescent="0.25">
      <c r="A1735" s="121" t="s">
        <v>2063</v>
      </c>
      <c r="B1735" s="86">
        <v>6</v>
      </c>
      <c r="C1735" s="105">
        <v>7303884</v>
      </c>
      <c r="D1735" s="48">
        <v>44770</v>
      </c>
      <c r="E1735" s="39" t="s">
        <v>193</v>
      </c>
      <c r="F1735" s="39" t="s">
        <v>38</v>
      </c>
      <c r="G1735" s="45"/>
      <c r="H1735" s="56">
        <v>45357</v>
      </c>
    </row>
    <row r="1736" spans="1:8" x14ac:dyDescent="0.25">
      <c r="A1736" s="121" t="s">
        <v>2102</v>
      </c>
      <c r="B1736" s="86">
        <v>6</v>
      </c>
      <c r="C1736" s="105">
        <v>7301713</v>
      </c>
      <c r="D1736" s="48">
        <v>44741</v>
      </c>
      <c r="E1736" s="39" t="s">
        <v>193</v>
      </c>
      <c r="F1736" s="39" t="s">
        <v>38</v>
      </c>
      <c r="G1736" s="45"/>
      <c r="H1736" s="56">
        <v>45356</v>
      </c>
    </row>
    <row r="1737" spans="1:8" x14ac:dyDescent="0.25">
      <c r="A1737" s="121" t="s">
        <v>1057</v>
      </c>
      <c r="B1737" s="86">
        <v>6</v>
      </c>
      <c r="C1737" s="105">
        <v>7263699</v>
      </c>
      <c r="D1737" s="48">
        <v>44223</v>
      </c>
      <c r="E1737" s="39" t="s">
        <v>193</v>
      </c>
      <c r="F1737" s="39" t="s">
        <v>38</v>
      </c>
      <c r="G1737" s="45"/>
      <c r="H1737" s="56">
        <v>44676</v>
      </c>
    </row>
    <row r="1738" spans="1:8" x14ac:dyDescent="0.25">
      <c r="A1738" s="121" t="s">
        <v>2103</v>
      </c>
      <c r="B1738" s="86">
        <v>6</v>
      </c>
      <c r="C1738" s="105">
        <v>7301714</v>
      </c>
      <c r="D1738" s="48">
        <v>44741</v>
      </c>
      <c r="E1738" s="39" t="s">
        <v>193</v>
      </c>
      <c r="F1738" s="39" t="s">
        <v>38</v>
      </c>
      <c r="G1738" s="45"/>
      <c r="H1738" s="56">
        <v>45356</v>
      </c>
    </row>
    <row r="1739" spans="1:8" x14ac:dyDescent="0.25">
      <c r="A1739" s="121" t="s">
        <v>1132</v>
      </c>
      <c r="B1739" s="86">
        <v>6</v>
      </c>
      <c r="C1739" s="105">
        <v>7267782</v>
      </c>
      <c r="D1739" s="48">
        <v>44284</v>
      </c>
      <c r="E1739" s="39" t="s">
        <v>193</v>
      </c>
      <c r="F1739" s="39" t="s">
        <v>38</v>
      </c>
      <c r="G1739" s="45"/>
      <c r="H1739" s="56">
        <v>44683</v>
      </c>
    </row>
    <row r="1740" spans="1:8" x14ac:dyDescent="0.25">
      <c r="A1740" s="121" t="s">
        <v>2426</v>
      </c>
      <c r="B1740" s="86">
        <v>6</v>
      </c>
      <c r="C1740" s="105">
        <v>7320154</v>
      </c>
      <c r="D1740" s="48">
        <v>44985</v>
      </c>
      <c r="E1740" s="39" t="s">
        <v>193</v>
      </c>
      <c r="F1740" s="39" t="s">
        <v>38</v>
      </c>
      <c r="G1740" s="45"/>
      <c r="H1740" s="56">
        <v>45371</v>
      </c>
    </row>
    <row r="1741" spans="1:8" x14ac:dyDescent="0.25">
      <c r="A1741" s="121" t="s">
        <v>2427</v>
      </c>
      <c r="B1741" s="86">
        <v>6</v>
      </c>
      <c r="C1741" s="105">
        <v>7320155</v>
      </c>
      <c r="D1741" s="48">
        <v>44985</v>
      </c>
      <c r="E1741" s="39" t="s">
        <v>193</v>
      </c>
      <c r="F1741" s="39" t="s">
        <v>38</v>
      </c>
      <c r="G1741" s="45"/>
      <c r="H1741" s="56">
        <v>45371</v>
      </c>
    </row>
    <row r="1742" spans="1:8" x14ac:dyDescent="0.25">
      <c r="A1742" s="121" t="s">
        <v>1768</v>
      </c>
      <c r="B1742" s="86">
        <v>6</v>
      </c>
      <c r="C1742" s="105">
        <v>7291989</v>
      </c>
      <c r="D1742" s="48">
        <v>44616</v>
      </c>
      <c r="E1742" s="39" t="s">
        <v>193</v>
      </c>
      <c r="F1742" s="39" t="s">
        <v>38</v>
      </c>
      <c r="G1742" s="45"/>
      <c r="H1742" s="56">
        <v>45002</v>
      </c>
    </row>
    <row r="1743" spans="1:8" x14ac:dyDescent="0.25">
      <c r="A1743" s="18" t="s">
        <v>2312</v>
      </c>
      <c r="B1743" s="10">
        <v>6</v>
      </c>
      <c r="C1743" s="42">
        <v>7313726</v>
      </c>
      <c r="D1743" s="36">
        <v>44895</v>
      </c>
      <c r="E1743" s="39" t="s">
        <v>193</v>
      </c>
      <c r="F1743" s="39" t="s">
        <v>38</v>
      </c>
      <c r="H1743" s="40">
        <v>45363</v>
      </c>
    </row>
    <row r="1744" spans="1:8" x14ac:dyDescent="0.25">
      <c r="A1744" s="18" t="s">
        <v>2378</v>
      </c>
      <c r="B1744" s="10">
        <v>6</v>
      </c>
      <c r="C1744" s="42">
        <v>7317870</v>
      </c>
      <c r="D1744" s="36">
        <v>44957</v>
      </c>
      <c r="E1744" s="39" t="s">
        <v>193</v>
      </c>
      <c r="F1744" s="39" t="s">
        <v>38</v>
      </c>
      <c r="H1744" s="56">
        <v>45363</v>
      </c>
    </row>
    <row r="1745" spans="1:8" x14ac:dyDescent="0.25">
      <c r="A1745" s="121" t="s">
        <v>2141</v>
      </c>
      <c r="B1745" s="86">
        <v>6</v>
      </c>
      <c r="C1745" s="105">
        <v>7306541</v>
      </c>
      <c r="D1745" s="48">
        <v>44804</v>
      </c>
      <c r="E1745" s="39" t="s">
        <v>193</v>
      </c>
      <c r="F1745" s="39" t="s">
        <v>38</v>
      </c>
      <c r="G1745" s="45"/>
      <c r="H1745" s="56">
        <v>45358</v>
      </c>
    </row>
    <row r="1746" spans="1:8" x14ac:dyDescent="0.25">
      <c r="A1746" s="121" t="s">
        <v>2147</v>
      </c>
      <c r="B1746" s="86">
        <v>6</v>
      </c>
      <c r="C1746" s="105">
        <v>7306542</v>
      </c>
      <c r="D1746" s="48">
        <v>44804</v>
      </c>
      <c r="E1746" s="39" t="s">
        <v>193</v>
      </c>
      <c r="F1746" s="39" t="s">
        <v>38</v>
      </c>
      <c r="G1746" s="45"/>
      <c r="H1746" s="56">
        <v>45358</v>
      </c>
    </row>
    <row r="1747" spans="1:8" x14ac:dyDescent="0.25">
      <c r="A1747" s="18" t="s">
        <v>2260</v>
      </c>
      <c r="B1747" s="10">
        <v>6</v>
      </c>
      <c r="C1747" s="42">
        <v>7310939</v>
      </c>
      <c r="D1747" s="36">
        <v>44865</v>
      </c>
      <c r="E1747" s="39" t="s">
        <v>193</v>
      </c>
      <c r="F1747" s="39" t="s">
        <v>38</v>
      </c>
      <c r="H1747" s="40">
        <v>45363</v>
      </c>
    </row>
    <row r="1748" spans="1:8" x14ac:dyDescent="0.25">
      <c r="A1748" s="121" t="s">
        <v>883</v>
      </c>
      <c r="B1748" s="86">
        <v>6</v>
      </c>
      <c r="C1748" s="105">
        <v>7259829</v>
      </c>
      <c r="D1748" s="48">
        <v>44165</v>
      </c>
      <c r="E1748" s="39" t="s">
        <v>193</v>
      </c>
      <c r="F1748" s="39" t="s">
        <v>38</v>
      </c>
      <c r="G1748" s="45"/>
      <c r="H1748" s="56">
        <v>44592</v>
      </c>
    </row>
    <row r="1749" spans="1:8" x14ac:dyDescent="0.25">
      <c r="A1749" s="121" t="s">
        <v>561</v>
      </c>
      <c r="B1749" s="86">
        <v>6</v>
      </c>
      <c r="C1749" s="105">
        <v>7238077</v>
      </c>
      <c r="D1749" s="48">
        <v>43859</v>
      </c>
      <c r="E1749" s="39" t="s">
        <v>193</v>
      </c>
      <c r="F1749" s="39" t="s">
        <v>38</v>
      </c>
      <c r="G1749" s="45"/>
      <c r="H1749" s="56">
        <v>44392</v>
      </c>
    </row>
    <row r="1750" spans="1:8" x14ac:dyDescent="0.25">
      <c r="A1750" s="121" t="s">
        <v>1765</v>
      </c>
      <c r="B1750" s="86">
        <v>6</v>
      </c>
      <c r="C1750" s="105">
        <v>7291984</v>
      </c>
      <c r="D1750" s="48">
        <v>44616</v>
      </c>
      <c r="E1750" s="39" t="s">
        <v>193</v>
      </c>
      <c r="F1750" s="39" t="s">
        <v>38</v>
      </c>
      <c r="G1750" s="45"/>
      <c r="H1750" s="56">
        <v>45002</v>
      </c>
    </row>
    <row r="1751" spans="1:8" x14ac:dyDescent="0.25">
      <c r="A1751" s="18" t="s">
        <v>2359</v>
      </c>
      <c r="B1751" s="10">
        <v>750</v>
      </c>
      <c r="C1751" s="42">
        <v>7316236</v>
      </c>
      <c r="D1751" s="36">
        <v>44938</v>
      </c>
      <c r="E1751" s="39" t="s">
        <v>193</v>
      </c>
      <c r="F1751" s="39" t="s">
        <v>38</v>
      </c>
      <c r="H1751" s="40">
        <v>45363</v>
      </c>
    </row>
    <row r="1752" spans="1:8" x14ac:dyDescent="0.25">
      <c r="A1752" s="121" t="s">
        <v>2007</v>
      </c>
      <c r="B1752" s="86">
        <v>215.17</v>
      </c>
      <c r="C1752" s="105">
        <v>130317</v>
      </c>
      <c r="D1752" s="48">
        <v>45334</v>
      </c>
      <c r="E1752" s="39" t="s">
        <v>0</v>
      </c>
      <c r="F1752" s="39" t="s">
        <v>205</v>
      </c>
      <c r="G1752" s="45" t="s">
        <v>1970</v>
      </c>
      <c r="H1752" s="56">
        <v>45342</v>
      </c>
    </row>
    <row r="1753" spans="1:8" x14ac:dyDescent="0.25">
      <c r="A1753" s="121" t="s">
        <v>902</v>
      </c>
      <c r="B1753" s="86">
        <v>50</v>
      </c>
      <c r="C1753" s="105">
        <v>120002</v>
      </c>
      <c r="D1753" s="48">
        <v>44602</v>
      </c>
      <c r="E1753" s="39" t="s">
        <v>0</v>
      </c>
      <c r="F1753" s="39" t="s">
        <v>205</v>
      </c>
      <c r="G1753" s="45" t="s">
        <v>943</v>
      </c>
      <c r="H1753" s="56">
        <v>44606</v>
      </c>
    </row>
    <row r="1754" spans="1:8" x14ac:dyDescent="0.25">
      <c r="A1754" s="121" t="s">
        <v>1601</v>
      </c>
      <c r="B1754" s="86">
        <v>100</v>
      </c>
      <c r="C1754" s="105">
        <v>7282687</v>
      </c>
      <c r="D1754" s="48">
        <v>44494</v>
      </c>
      <c r="E1754" s="39" t="s">
        <v>193</v>
      </c>
      <c r="F1754" s="39" t="s">
        <v>38</v>
      </c>
      <c r="G1754" s="45"/>
      <c r="H1754" s="56">
        <v>44998</v>
      </c>
    </row>
    <row r="1755" spans="1:8" x14ac:dyDescent="0.25">
      <c r="A1755" s="121" t="s">
        <v>218</v>
      </c>
      <c r="B1755" s="86">
        <v>63.85</v>
      </c>
      <c r="C1755" s="105">
        <v>7248552</v>
      </c>
      <c r="D1755" s="48">
        <v>44006</v>
      </c>
      <c r="E1755" s="39" t="s">
        <v>193</v>
      </c>
      <c r="F1755" s="39" t="s">
        <v>38</v>
      </c>
      <c r="G1755" s="45"/>
      <c r="H1755" s="56">
        <v>44400</v>
      </c>
    </row>
    <row r="1756" spans="1:8" x14ac:dyDescent="0.25">
      <c r="A1756" s="121" t="s">
        <v>218</v>
      </c>
      <c r="B1756" s="86">
        <v>82.68</v>
      </c>
      <c r="C1756" s="105">
        <v>7307723</v>
      </c>
      <c r="D1756" s="48">
        <v>44824</v>
      </c>
      <c r="E1756" s="39" t="s">
        <v>193</v>
      </c>
      <c r="F1756" s="39" t="s">
        <v>38</v>
      </c>
      <c r="G1756" s="45"/>
      <c r="H1756" s="56">
        <v>45359</v>
      </c>
    </row>
    <row r="1757" spans="1:8" x14ac:dyDescent="0.25">
      <c r="A1757" s="121" t="s">
        <v>2001</v>
      </c>
      <c r="B1757" s="86">
        <v>25</v>
      </c>
      <c r="C1757" s="105">
        <v>129248</v>
      </c>
      <c r="D1757" s="48">
        <v>45334</v>
      </c>
      <c r="E1757" s="39" t="s">
        <v>0</v>
      </c>
      <c r="F1757" s="39" t="s">
        <v>205</v>
      </c>
      <c r="G1757" s="45" t="s">
        <v>1955</v>
      </c>
      <c r="H1757" s="56">
        <v>45342</v>
      </c>
    </row>
    <row r="1758" spans="1:8" x14ac:dyDescent="0.25">
      <c r="A1758" s="121" t="s">
        <v>1530</v>
      </c>
      <c r="B1758" s="86">
        <v>6</v>
      </c>
      <c r="C1758" s="105">
        <v>7278839</v>
      </c>
      <c r="D1758" s="48">
        <v>44435</v>
      </c>
      <c r="E1758" s="39" t="s">
        <v>193</v>
      </c>
      <c r="F1758" s="39" t="s">
        <v>38</v>
      </c>
      <c r="G1758" s="45"/>
      <c r="H1758" s="56">
        <v>44998</v>
      </c>
    </row>
    <row r="1759" spans="1:8" x14ac:dyDescent="0.25">
      <c r="A1759" s="121" t="s">
        <v>1560</v>
      </c>
      <c r="B1759" s="86">
        <v>6</v>
      </c>
      <c r="C1759" s="105">
        <v>7278972</v>
      </c>
      <c r="D1759" s="48">
        <v>44435</v>
      </c>
      <c r="E1759" s="39" t="s">
        <v>193</v>
      </c>
      <c r="F1759" s="39" t="s">
        <v>38</v>
      </c>
      <c r="G1759" s="45"/>
      <c r="H1759" s="56">
        <v>44998</v>
      </c>
    </row>
    <row r="1760" spans="1:8" x14ac:dyDescent="0.25">
      <c r="A1760" s="121" t="s">
        <v>1318</v>
      </c>
      <c r="B1760" s="86">
        <v>6</v>
      </c>
      <c r="C1760" s="105">
        <v>7276679</v>
      </c>
      <c r="D1760" s="48">
        <v>44406</v>
      </c>
      <c r="E1760" s="39" t="s">
        <v>193</v>
      </c>
      <c r="F1760" s="39" t="s">
        <v>38</v>
      </c>
      <c r="G1760" s="45"/>
      <c r="H1760" s="56">
        <v>44907</v>
      </c>
    </row>
    <row r="1761" spans="1:8" x14ac:dyDescent="0.25">
      <c r="A1761" s="121" t="s">
        <v>2494</v>
      </c>
      <c r="B1761" s="86">
        <v>6</v>
      </c>
      <c r="C1761" s="105">
        <v>7322567</v>
      </c>
      <c r="D1761" s="48">
        <v>45015</v>
      </c>
      <c r="E1761" s="39" t="s">
        <v>193</v>
      </c>
      <c r="F1761" s="39" t="s">
        <v>38</v>
      </c>
      <c r="G1761" s="45"/>
      <c r="H1761" s="56">
        <v>45415</v>
      </c>
    </row>
    <row r="1762" spans="1:8" x14ac:dyDescent="0.25">
      <c r="A1762" s="121" t="s">
        <v>1258</v>
      </c>
      <c r="B1762" s="86">
        <v>6</v>
      </c>
      <c r="C1762" s="105">
        <v>7274533</v>
      </c>
      <c r="D1762" s="48">
        <v>44375</v>
      </c>
      <c r="E1762" s="39" t="s">
        <v>193</v>
      </c>
      <c r="F1762" s="39" t="s">
        <v>38</v>
      </c>
      <c r="G1762" s="45"/>
      <c r="H1762" s="56">
        <v>44830</v>
      </c>
    </row>
    <row r="1763" spans="1:8" x14ac:dyDescent="0.25">
      <c r="A1763" s="121" t="s">
        <v>870</v>
      </c>
      <c r="B1763" s="86">
        <v>6</v>
      </c>
      <c r="C1763" s="105">
        <v>7259770</v>
      </c>
      <c r="D1763" s="48">
        <v>44165</v>
      </c>
      <c r="E1763" s="39" t="s">
        <v>193</v>
      </c>
      <c r="F1763" s="39" t="s">
        <v>38</v>
      </c>
      <c r="G1763" s="45"/>
      <c r="H1763" s="56">
        <v>44577</v>
      </c>
    </row>
    <row r="1764" spans="1:8" x14ac:dyDescent="0.25">
      <c r="A1764" s="121" t="s">
        <v>1858</v>
      </c>
      <c r="B1764" s="86">
        <v>6</v>
      </c>
      <c r="C1764" s="105">
        <v>7296542</v>
      </c>
      <c r="D1764" s="48">
        <v>45043</v>
      </c>
      <c r="E1764" s="39" t="s">
        <v>193</v>
      </c>
      <c r="F1764" s="39" t="s">
        <v>38</v>
      </c>
      <c r="G1764" s="45"/>
      <c r="H1764" s="56">
        <v>45279</v>
      </c>
    </row>
    <row r="1765" spans="1:8" x14ac:dyDescent="0.25">
      <c r="A1765" s="121" t="s">
        <v>818</v>
      </c>
      <c r="B1765" s="86">
        <v>6</v>
      </c>
      <c r="C1765" s="105">
        <v>7257327</v>
      </c>
      <c r="D1765" s="48">
        <v>44133</v>
      </c>
      <c r="E1765" s="39" t="s">
        <v>193</v>
      </c>
      <c r="F1765" s="39" t="s">
        <v>38</v>
      </c>
      <c r="G1765" s="45"/>
      <c r="H1765" s="56">
        <v>44510</v>
      </c>
    </row>
    <row r="1766" spans="1:8" x14ac:dyDescent="0.25">
      <c r="A1766" s="121" t="s">
        <v>857</v>
      </c>
      <c r="B1766" s="86">
        <v>10</v>
      </c>
      <c r="C1766" s="105">
        <v>7258926</v>
      </c>
      <c r="D1766" s="48">
        <v>44153</v>
      </c>
      <c r="E1766" s="39" t="s">
        <v>193</v>
      </c>
      <c r="F1766" s="39" t="s">
        <v>38</v>
      </c>
      <c r="G1766" s="45"/>
      <c r="H1766" s="56">
        <v>44557</v>
      </c>
    </row>
    <row r="1767" spans="1:8" x14ac:dyDescent="0.25">
      <c r="A1767" s="121" t="s">
        <v>2195</v>
      </c>
      <c r="B1767" s="86">
        <v>6</v>
      </c>
      <c r="C1767" s="105">
        <v>7308796</v>
      </c>
      <c r="D1767" s="48">
        <v>44834</v>
      </c>
      <c r="E1767" s="39" t="s">
        <v>193</v>
      </c>
      <c r="F1767" s="39" t="s">
        <v>38</v>
      </c>
      <c r="G1767" s="45"/>
      <c r="H1767" s="56">
        <v>45359</v>
      </c>
    </row>
    <row r="1768" spans="1:8" x14ac:dyDescent="0.25">
      <c r="A1768" s="121" t="s">
        <v>2194</v>
      </c>
      <c r="B1768" s="86">
        <v>6</v>
      </c>
      <c r="C1768" s="105">
        <v>7308811</v>
      </c>
      <c r="D1768" s="48">
        <v>44834</v>
      </c>
      <c r="E1768" s="39" t="s">
        <v>193</v>
      </c>
      <c r="F1768" s="39" t="s">
        <v>38</v>
      </c>
      <c r="G1768" s="45"/>
      <c r="H1768" s="56">
        <v>45359</v>
      </c>
    </row>
    <row r="1769" spans="1:8" x14ac:dyDescent="0.25">
      <c r="A1769" s="121" t="s">
        <v>1028</v>
      </c>
      <c r="B1769" s="86">
        <v>175.48</v>
      </c>
      <c r="C1769" s="105">
        <v>7262472</v>
      </c>
      <c r="D1769" s="48">
        <v>44210</v>
      </c>
      <c r="E1769" s="39" t="s">
        <v>193</v>
      </c>
      <c r="F1769" s="39" t="s">
        <v>38</v>
      </c>
      <c r="G1769" s="45"/>
      <c r="H1769" s="56">
        <v>44676</v>
      </c>
    </row>
    <row r="1770" spans="1:8" x14ac:dyDescent="0.25">
      <c r="A1770" s="121" t="s">
        <v>1384</v>
      </c>
      <c r="B1770" s="86">
        <v>35</v>
      </c>
      <c r="C1770" s="105">
        <v>124492</v>
      </c>
      <c r="D1770" s="48">
        <v>44973</v>
      </c>
      <c r="E1770" s="39" t="s">
        <v>0</v>
      </c>
      <c r="F1770" s="39" t="s">
        <v>205</v>
      </c>
      <c r="G1770" s="45" t="s">
        <v>1465</v>
      </c>
      <c r="H1770" s="56">
        <v>44973</v>
      </c>
    </row>
    <row r="1771" spans="1:8" x14ac:dyDescent="0.25">
      <c r="A1771" s="121" t="s">
        <v>996</v>
      </c>
      <c r="B1771" s="86">
        <v>6</v>
      </c>
      <c r="C1771" s="105">
        <v>7261497</v>
      </c>
      <c r="D1771" s="48">
        <v>44187</v>
      </c>
      <c r="E1771" s="39" t="s">
        <v>193</v>
      </c>
      <c r="F1771" s="39" t="s">
        <v>38</v>
      </c>
      <c r="G1771" s="45"/>
      <c r="H1771" s="56">
        <v>44672</v>
      </c>
    </row>
    <row r="1772" spans="1:8" x14ac:dyDescent="0.25">
      <c r="A1772" s="121" t="s">
        <v>617</v>
      </c>
      <c r="B1772" s="86">
        <v>6</v>
      </c>
      <c r="C1772" s="105">
        <v>7242649</v>
      </c>
      <c r="D1772" s="48">
        <v>43920</v>
      </c>
      <c r="E1772" s="39" t="s">
        <v>193</v>
      </c>
      <c r="F1772" s="39" t="s">
        <v>38</v>
      </c>
      <c r="G1772" s="45"/>
      <c r="H1772" s="56">
        <v>44397</v>
      </c>
    </row>
    <row r="1773" spans="1:8" x14ac:dyDescent="0.25">
      <c r="A1773" s="121" t="s">
        <v>461</v>
      </c>
      <c r="B1773" s="86">
        <v>6</v>
      </c>
      <c r="C1773" s="105">
        <v>7236154</v>
      </c>
      <c r="D1773" s="48">
        <v>43825</v>
      </c>
      <c r="E1773" s="39" t="s">
        <v>193</v>
      </c>
      <c r="F1773" s="39" t="s">
        <v>38</v>
      </c>
      <c r="G1773" s="45"/>
      <c r="H1773" s="56">
        <v>44341</v>
      </c>
    </row>
    <row r="1774" spans="1:8" x14ac:dyDescent="0.25">
      <c r="A1774" s="121" t="s">
        <v>1705</v>
      </c>
      <c r="B1774" s="86">
        <v>25.1</v>
      </c>
      <c r="C1774" s="105">
        <v>7288901</v>
      </c>
      <c r="D1774" s="48">
        <v>44573</v>
      </c>
      <c r="E1774" s="39" t="s">
        <v>193</v>
      </c>
      <c r="F1774" s="39" t="s">
        <v>38</v>
      </c>
      <c r="G1774" s="45"/>
      <c r="H1774" s="56">
        <v>45001</v>
      </c>
    </row>
    <row r="1775" spans="1:8" x14ac:dyDescent="0.25">
      <c r="A1775" s="121" t="s">
        <v>1538</v>
      </c>
      <c r="B1775" s="86">
        <v>6</v>
      </c>
      <c r="C1775" s="105">
        <v>7278867</v>
      </c>
      <c r="D1775" s="48">
        <v>44435</v>
      </c>
      <c r="E1775" s="39" t="s">
        <v>193</v>
      </c>
      <c r="F1775" s="39" t="s">
        <v>38</v>
      </c>
      <c r="G1775" s="45"/>
      <c r="H1775" s="56">
        <v>44998</v>
      </c>
    </row>
    <row r="1776" spans="1:8" x14ac:dyDescent="0.25">
      <c r="A1776" s="121" t="s">
        <v>1846</v>
      </c>
      <c r="B1776" s="86">
        <v>15</v>
      </c>
      <c r="C1776" s="105">
        <v>7296433</v>
      </c>
      <c r="D1776" s="48">
        <v>45043</v>
      </c>
      <c r="E1776" s="39" t="s">
        <v>193</v>
      </c>
      <c r="F1776" s="39" t="s">
        <v>38</v>
      </c>
      <c r="G1776" s="45"/>
      <c r="H1776" s="56">
        <v>45279</v>
      </c>
    </row>
    <row r="1777" spans="1:8" x14ac:dyDescent="0.25">
      <c r="A1777" s="121" t="s">
        <v>686</v>
      </c>
      <c r="B1777" s="86">
        <v>6</v>
      </c>
      <c r="C1777" s="105">
        <v>7248690</v>
      </c>
      <c r="D1777" s="48">
        <v>44007</v>
      </c>
      <c r="E1777" s="39" t="s">
        <v>193</v>
      </c>
      <c r="F1777" s="39" t="s">
        <v>38</v>
      </c>
      <c r="G1777" s="45"/>
      <c r="H1777" s="56">
        <v>44400</v>
      </c>
    </row>
    <row r="1778" spans="1:8" x14ac:dyDescent="0.25">
      <c r="A1778" s="121" t="s">
        <v>474</v>
      </c>
      <c r="B1778" s="86">
        <v>6</v>
      </c>
      <c r="C1778" s="105">
        <v>7236222</v>
      </c>
      <c r="D1778" s="48">
        <v>43825</v>
      </c>
      <c r="E1778" s="39" t="s">
        <v>193</v>
      </c>
      <c r="F1778" s="39" t="s">
        <v>38</v>
      </c>
      <c r="G1778" s="45"/>
      <c r="H1778" s="56">
        <v>44341</v>
      </c>
    </row>
    <row r="1779" spans="1:8" x14ac:dyDescent="0.25">
      <c r="A1779" s="121" t="s">
        <v>292</v>
      </c>
      <c r="B1779" s="86">
        <v>225</v>
      </c>
      <c r="C1779" s="105">
        <v>1109846</v>
      </c>
      <c r="D1779" s="48">
        <v>44099</v>
      </c>
      <c r="E1779" s="39" t="s">
        <v>100</v>
      </c>
      <c r="F1779" s="39" t="s">
        <v>294</v>
      </c>
      <c r="G1779" s="45" t="s">
        <v>295</v>
      </c>
      <c r="H1779" s="56">
        <v>44126</v>
      </c>
    </row>
    <row r="1780" spans="1:8" x14ac:dyDescent="0.25">
      <c r="A1780" s="121" t="s">
        <v>292</v>
      </c>
      <c r="B1780" s="86">
        <v>479.55</v>
      </c>
      <c r="C1780" s="105">
        <v>1109873</v>
      </c>
      <c r="D1780" s="48">
        <v>44099</v>
      </c>
      <c r="E1780" s="39" t="s">
        <v>100</v>
      </c>
      <c r="F1780" s="39" t="s">
        <v>294</v>
      </c>
      <c r="G1780" s="45" t="s">
        <v>295</v>
      </c>
      <c r="H1780" s="56">
        <v>44126</v>
      </c>
    </row>
    <row r="1781" spans="1:8" x14ac:dyDescent="0.25">
      <c r="A1781" s="121" t="s">
        <v>292</v>
      </c>
      <c r="B1781" s="86">
        <v>839.18</v>
      </c>
      <c r="C1781" s="105">
        <v>1109890</v>
      </c>
      <c r="D1781" s="48">
        <v>44099</v>
      </c>
      <c r="E1781" s="39" t="s">
        <v>100</v>
      </c>
      <c r="F1781" s="39" t="s">
        <v>294</v>
      </c>
      <c r="G1781" s="45" t="s">
        <v>295</v>
      </c>
      <c r="H1781" s="56">
        <v>44126</v>
      </c>
    </row>
    <row r="1782" spans="1:8" x14ac:dyDescent="0.25">
      <c r="A1782" s="121" t="s">
        <v>292</v>
      </c>
      <c r="B1782" s="86">
        <v>138.26</v>
      </c>
      <c r="C1782" s="105">
        <v>1109902</v>
      </c>
      <c r="D1782" s="48">
        <v>44099</v>
      </c>
      <c r="E1782" s="39" t="s">
        <v>100</v>
      </c>
      <c r="F1782" s="39" t="s">
        <v>294</v>
      </c>
      <c r="G1782" s="45" t="s">
        <v>295</v>
      </c>
      <c r="H1782" s="56">
        <v>44126</v>
      </c>
    </row>
    <row r="1783" spans="1:8" x14ac:dyDescent="0.25">
      <c r="A1783" s="121" t="s">
        <v>1627</v>
      </c>
      <c r="B1783" s="86">
        <v>6</v>
      </c>
      <c r="C1783" s="105">
        <v>7282848</v>
      </c>
      <c r="D1783" s="48">
        <v>44496</v>
      </c>
      <c r="E1783" s="39" t="s">
        <v>193</v>
      </c>
      <c r="F1783" s="39" t="s">
        <v>38</v>
      </c>
      <c r="G1783" s="45"/>
      <c r="H1783" s="56">
        <v>44998</v>
      </c>
    </row>
    <row r="1784" spans="1:8" x14ac:dyDescent="0.25">
      <c r="A1784" s="121" t="s">
        <v>1627</v>
      </c>
      <c r="B1784" s="86">
        <v>6</v>
      </c>
      <c r="C1784" s="105">
        <v>7296627</v>
      </c>
      <c r="D1784" s="48">
        <v>45043</v>
      </c>
      <c r="E1784" s="39" t="s">
        <v>193</v>
      </c>
      <c r="F1784" s="39" t="s">
        <v>38</v>
      </c>
      <c r="G1784" s="45"/>
      <c r="H1784" s="56">
        <v>45279</v>
      </c>
    </row>
    <row r="1785" spans="1:8" x14ac:dyDescent="0.25">
      <c r="A1785" s="121" t="s">
        <v>1772</v>
      </c>
      <c r="B1785" s="86">
        <v>6</v>
      </c>
      <c r="C1785" s="105">
        <v>7292022</v>
      </c>
      <c r="D1785" s="48">
        <v>44616</v>
      </c>
      <c r="E1785" s="39" t="s">
        <v>193</v>
      </c>
      <c r="F1785" s="39" t="s">
        <v>38</v>
      </c>
      <c r="G1785" s="45"/>
      <c r="H1785" s="56">
        <v>45002</v>
      </c>
    </row>
    <row r="1786" spans="1:8" x14ac:dyDescent="0.25">
      <c r="A1786" s="121" t="s">
        <v>2536</v>
      </c>
      <c r="B1786" s="86">
        <v>15</v>
      </c>
      <c r="C1786" s="105">
        <v>7324846</v>
      </c>
      <c r="D1786" s="48">
        <v>45043</v>
      </c>
      <c r="E1786" s="39" t="s">
        <v>193</v>
      </c>
      <c r="F1786" s="39" t="s">
        <v>38</v>
      </c>
      <c r="G1786" s="45"/>
      <c r="H1786" s="56">
        <v>45415</v>
      </c>
    </row>
    <row r="1787" spans="1:8" x14ac:dyDescent="0.25">
      <c r="A1787" s="18" t="s">
        <v>2251</v>
      </c>
      <c r="B1787" s="10">
        <v>6</v>
      </c>
      <c r="C1787" s="42">
        <v>7310912</v>
      </c>
      <c r="D1787" s="36">
        <v>44865</v>
      </c>
      <c r="E1787" s="39" t="s">
        <v>193</v>
      </c>
      <c r="F1787" s="39" t="s">
        <v>38</v>
      </c>
      <c r="H1787" s="40">
        <v>45363</v>
      </c>
    </row>
    <row r="1788" spans="1:8" x14ac:dyDescent="0.25">
      <c r="A1788" s="121" t="s">
        <v>1091</v>
      </c>
      <c r="B1788" s="86">
        <v>6</v>
      </c>
      <c r="C1788" s="105">
        <v>7265596</v>
      </c>
      <c r="D1788" s="48">
        <v>44251</v>
      </c>
      <c r="E1788" s="39" t="s">
        <v>193</v>
      </c>
      <c r="F1788" s="39" t="s">
        <v>38</v>
      </c>
      <c r="G1788" s="45"/>
      <c r="H1788" s="56">
        <v>44677</v>
      </c>
    </row>
    <row r="1789" spans="1:8" x14ac:dyDescent="0.25">
      <c r="A1789" s="121" t="s">
        <v>749</v>
      </c>
      <c r="B1789" s="86">
        <v>6</v>
      </c>
      <c r="C1789" s="105">
        <v>7252979</v>
      </c>
      <c r="D1789" s="48">
        <v>44074</v>
      </c>
      <c r="E1789" s="39" t="s">
        <v>193</v>
      </c>
      <c r="F1789" s="39" t="s">
        <v>38</v>
      </c>
      <c r="G1789" s="45"/>
      <c r="H1789" s="56">
        <v>44442</v>
      </c>
    </row>
    <row r="1790" spans="1:8" x14ac:dyDescent="0.25">
      <c r="A1790" s="121" t="s">
        <v>749</v>
      </c>
      <c r="B1790" s="86">
        <v>6</v>
      </c>
      <c r="C1790" s="105">
        <v>7254799</v>
      </c>
      <c r="D1790" s="48">
        <v>44102</v>
      </c>
      <c r="E1790" s="39" t="s">
        <v>193</v>
      </c>
      <c r="F1790" s="39" t="s">
        <v>38</v>
      </c>
      <c r="G1790" s="45"/>
      <c r="H1790" s="56">
        <v>44476</v>
      </c>
    </row>
    <row r="1791" spans="1:8" x14ac:dyDescent="0.25">
      <c r="A1791" s="18" t="s">
        <v>2225</v>
      </c>
      <c r="B1791" s="10">
        <v>15</v>
      </c>
      <c r="C1791" s="42">
        <v>7310719</v>
      </c>
      <c r="D1791" s="36">
        <v>44865</v>
      </c>
      <c r="E1791" s="39" t="s">
        <v>193</v>
      </c>
      <c r="F1791" s="39" t="s">
        <v>38</v>
      </c>
      <c r="H1791" s="40">
        <v>45363</v>
      </c>
    </row>
    <row r="1792" spans="1:8" x14ac:dyDescent="0.25">
      <c r="A1792" s="121" t="s">
        <v>2527</v>
      </c>
      <c r="B1792" s="86">
        <v>15</v>
      </c>
      <c r="C1792" s="105">
        <v>7322870</v>
      </c>
      <c r="D1792" s="48">
        <v>45015</v>
      </c>
      <c r="E1792" s="39" t="s">
        <v>193</v>
      </c>
      <c r="F1792" s="39" t="s">
        <v>38</v>
      </c>
      <c r="G1792" s="45"/>
      <c r="H1792" s="56">
        <v>45415</v>
      </c>
    </row>
    <row r="1793" spans="1:8" x14ac:dyDescent="0.25">
      <c r="A1793" s="121" t="s">
        <v>1573</v>
      </c>
      <c r="B1793" s="86">
        <v>15</v>
      </c>
      <c r="C1793" s="105">
        <v>7280684</v>
      </c>
      <c r="D1793" s="48">
        <v>44466</v>
      </c>
      <c r="E1793" s="39" t="s">
        <v>193</v>
      </c>
      <c r="F1793" s="39" t="s">
        <v>38</v>
      </c>
      <c r="G1793" s="45"/>
      <c r="H1793" s="56">
        <v>44998</v>
      </c>
    </row>
    <row r="1794" spans="1:8" x14ac:dyDescent="0.25">
      <c r="A1794" s="121" t="s">
        <v>2526</v>
      </c>
      <c r="B1794" s="86">
        <v>15</v>
      </c>
      <c r="C1794" s="105">
        <v>7322846</v>
      </c>
      <c r="D1794" s="48">
        <v>45015</v>
      </c>
      <c r="E1794" s="39" t="s">
        <v>193</v>
      </c>
      <c r="F1794" s="39" t="s">
        <v>38</v>
      </c>
      <c r="G1794" s="45"/>
      <c r="H1794" s="56">
        <v>45415</v>
      </c>
    </row>
    <row r="1795" spans="1:8" x14ac:dyDescent="0.25">
      <c r="A1795" s="121" t="s">
        <v>2114</v>
      </c>
      <c r="B1795" s="86">
        <v>6</v>
      </c>
      <c r="C1795" s="105">
        <v>7306435</v>
      </c>
      <c r="D1795" s="48">
        <v>44804</v>
      </c>
      <c r="E1795" s="39" t="s">
        <v>193</v>
      </c>
      <c r="F1795" s="39" t="s">
        <v>38</v>
      </c>
      <c r="G1795" s="45"/>
      <c r="H1795" s="56">
        <v>45358</v>
      </c>
    </row>
    <row r="1796" spans="1:8" x14ac:dyDescent="0.25">
      <c r="A1796" s="121" t="s">
        <v>1161</v>
      </c>
      <c r="B1796" s="86">
        <v>6</v>
      </c>
      <c r="C1796" s="105">
        <v>7269990</v>
      </c>
      <c r="D1796" s="48">
        <v>44314</v>
      </c>
      <c r="E1796" s="39" t="s">
        <v>193</v>
      </c>
      <c r="F1796" s="39" t="s">
        <v>38</v>
      </c>
      <c r="G1796" s="45"/>
      <c r="H1796" s="56">
        <v>44685</v>
      </c>
    </row>
    <row r="1797" spans="1:8" x14ac:dyDescent="0.25">
      <c r="A1797" s="121" t="s">
        <v>283</v>
      </c>
      <c r="B1797" s="86">
        <v>6</v>
      </c>
      <c r="C1797" s="105">
        <v>7238060</v>
      </c>
      <c r="D1797" s="48">
        <v>43859</v>
      </c>
      <c r="E1797" s="39" t="s">
        <v>193</v>
      </c>
      <c r="F1797" s="39" t="s">
        <v>38</v>
      </c>
      <c r="G1797" s="45"/>
      <c r="H1797" s="56">
        <v>44392</v>
      </c>
    </row>
    <row r="1798" spans="1:8" x14ac:dyDescent="0.25">
      <c r="A1798" s="121" t="s">
        <v>1684</v>
      </c>
      <c r="B1798" s="86">
        <v>15</v>
      </c>
      <c r="C1798" s="105">
        <v>7287937</v>
      </c>
      <c r="D1798" s="48">
        <v>44551</v>
      </c>
      <c r="E1798" s="39" t="s">
        <v>193</v>
      </c>
      <c r="F1798" s="39" t="s">
        <v>38</v>
      </c>
      <c r="G1798" s="45"/>
      <c r="H1798" s="56">
        <v>44998</v>
      </c>
    </row>
    <row r="1799" spans="1:8" x14ac:dyDescent="0.25">
      <c r="A1799" s="46" t="s">
        <v>16</v>
      </c>
      <c r="B1799" s="50">
        <v>0.69</v>
      </c>
      <c r="C1799" s="94"/>
      <c r="D1799" s="69" t="s">
        <v>192</v>
      </c>
      <c r="E1799" s="46" t="s">
        <v>0</v>
      </c>
      <c r="F1799" s="46" t="s">
        <v>52</v>
      </c>
      <c r="G1799" s="46" t="s">
        <v>75</v>
      </c>
      <c r="H1799" s="55">
        <v>42425</v>
      </c>
    </row>
    <row r="1800" spans="1:8" x14ac:dyDescent="0.25">
      <c r="A1800" s="46" t="s">
        <v>16</v>
      </c>
      <c r="B1800" s="50">
        <v>2.67</v>
      </c>
      <c r="C1800" s="94"/>
      <c r="D1800" s="69" t="s">
        <v>192</v>
      </c>
      <c r="E1800" s="46" t="s">
        <v>0</v>
      </c>
      <c r="F1800" s="46" t="s">
        <v>52</v>
      </c>
      <c r="G1800" s="46" t="s">
        <v>75</v>
      </c>
      <c r="H1800" s="55">
        <v>42425</v>
      </c>
    </row>
    <row r="1801" spans="1:8" x14ac:dyDescent="0.25">
      <c r="A1801" s="18" t="s">
        <v>2302</v>
      </c>
      <c r="B1801" s="10">
        <v>6</v>
      </c>
      <c r="C1801" s="42">
        <v>7313652</v>
      </c>
      <c r="D1801" s="36">
        <v>44895</v>
      </c>
      <c r="E1801" s="39" t="s">
        <v>193</v>
      </c>
      <c r="F1801" s="39" t="s">
        <v>38</v>
      </c>
      <c r="H1801" s="40">
        <v>45363</v>
      </c>
    </row>
    <row r="1802" spans="1:8" x14ac:dyDescent="0.25">
      <c r="A1802" s="121" t="s">
        <v>518</v>
      </c>
      <c r="B1802" s="86">
        <v>43.37</v>
      </c>
      <c r="C1802" s="105">
        <v>7233357</v>
      </c>
      <c r="D1802" s="48">
        <v>43790</v>
      </c>
      <c r="E1802" s="39" t="s">
        <v>193</v>
      </c>
      <c r="F1802" s="39" t="s">
        <v>38</v>
      </c>
      <c r="G1802" s="45"/>
      <c r="H1802" s="56">
        <v>44341</v>
      </c>
    </row>
    <row r="1803" spans="1:8" x14ac:dyDescent="0.25">
      <c r="A1803" s="121" t="s">
        <v>1818</v>
      </c>
      <c r="B1803" s="86">
        <v>6</v>
      </c>
      <c r="C1803" s="105">
        <v>7294479</v>
      </c>
      <c r="D1803" s="48">
        <v>44650</v>
      </c>
      <c r="E1803" s="39" t="s">
        <v>193</v>
      </c>
      <c r="F1803" s="39" t="s">
        <v>38</v>
      </c>
      <c r="G1803" s="45"/>
      <c r="H1803" s="56">
        <v>45002</v>
      </c>
    </row>
    <row r="1804" spans="1:8" x14ac:dyDescent="0.25">
      <c r="A1804" s="121" t="s">
        <v>1655</v>
      </c>
      <c r="B1804" s="86">
        <v>6</v>
      </c>
      <c r="C1804" s="105">
        <v>7285566</v>
      </c>
      <c r="D1804" s="48">
        <v>44523</v>
      </c>
      <c r="E1804" s="39" t="s">
        <v>193</v>
      </c>
      <c r="F1804" s="39" t="s">
        <v>38</v>
      </c>
      <c r="G1804" s="45"/>
      <c r="H1804" s="56">
        <v>44998</v>
      </c>
    </row>
    <row r="1805" spans="1:8" x14ac:dyDescent="0.25">
      <c r="A1805" s="121" t="s">
        <v>314</v>
      </c>
      <c r="B1805" s="86">
        <v>600</v>
      </c>
      <c r="C1805" s="105">
        <v>114772</v>
      </c>
      <c r="D1805" s="48">
        <v>44245</v>
      </c>
      <c r="E1805" s="39" t="s">
        <v>0</v>
      </c>
      <c r="F1805" s="39" t="s">
        <v>205</v>
      </c>
      <c r="G1805" s="45" t="s">
        <v>317</v>
      </c>
      <c r="H1805" s="56">
        <v>44244</v>
      </c>
    </row>
    <row r="1806" spans="1:8" x14ac:dyDescent="0.25">
      <c r="A1806" s="121" t="s">
        <v>314</v>
      </c>
      <c r="B1806" s="86">
        <v>367</v>
      </c>
      <c r="C1806" s="105">
        <v>114772</v>
      </c>
      <c r="D1806" s="48">
        <v>44245</v>
      </c>
      <c r="E1806" s="39" t="s">
        <v>0</v>
      </c>
      <c r="F1806" s="39" t="s">
        <v>205</v>
      </c>
      <c r="G1806" s="45" t="s">
        <v>318</v>
      </c>
      <c r="H1806" s="56">
        <v>44244</v>
      </c>
    </row>
    <row r="1807" spans="1:8" x14ac:dyDescent="0.25">
      <c r="A1807" s="121" t="s">
        <v>314</v>
      </c>
      <c r="B1807" s="86">
        <v>1986</v>
      </c>
      <c r="C1807" s="105">
        <v>114904</v>
      </c>
      <c r="D1807" s="48">
        <v>44245</v>
      </c>
      <c r="E1807" s="39" t="s">
        <v>0</v>
      </c>
      <c r="F1807" s="39" t="s">
        <v>205</v>
      </c>
      <c r="G1807" s="45" t="s">
        <v>327</v>
      </c>
      <c r="H1807" s="56">
        <v>44244</v>
      </c>
    </row>
    <row r="1808" spans="1:8" x14ac:dyDescent="0.25">
      <c r="A1808" s="121" t="s">
        <v>2173</v>
      </c>
      <c r="B1808" s="86">
        <v>6</v>
      </c>
      <c r="C1808" s="105">
        <v>7308673</v>
      </c>
      <c r="D1808" s="48">
        <v>44834</v>
      </c>
      <c r="E1808" s="39" t="s">
        <v>193</v>
      </c>
      <c r="F1808" s="39" t="s">
        <v>38</v>
      </c>
      <c r="G1808" s="45"/>
      <c r="H1808" s="56">
        <v>45359</v>
      </c>
    </row>
    <row r="1809" spans="1:8" x14ac:dyDescent="0.25">
      <c r="A1809" s="121" t="s">
        <v>473</v>
      </c>
      <c r="B1809" s="86">
        <v>6</v>
      </c>
      <c r="C1809" s="105">
        <v>7236220</v>
      </c>
      <c r="D1809" s="48">
        <v>43825</v>
      </c>
      <c r="E1809" s="39" t="s">
        <v>193</v>
      </c>
      <c r="F1809" s="39" t="s">
        <v>38</v>
      </c>
      <c r="G1809" s="45"/>
      <c r="H1809" s="56">
        <v>44341</v>
      </c>
    </row>
    <row r="1810" spans="1:8" x14ac:dyDescent="0.25">
      <c r="A1810" s="121" t="s">
        <v>1138</v>
      </c>
      <c r="B1810" s="86">
        <v>6</v>
      </c>
      <c r="C1810" s="105">
        <v>7267842</v>
      </c>
      <c r="D1810" s="48">
        <v>44284</v>
      </c>
      <c r="E1810" s="39" t="s">
        <v>193</v>
      </c>
      <c r="F1810" s="39" t="s">
        <v>38</v>
      </c>
      <c r="G1810" s="45"/>
      <c r="H1810" s="56">
        <v>44683</v>
      </c>
    </row>
    <row r="1811" spans="1:8" x14ac:dyDescent="0.25">
      <c r="A1811" s="121" t="s">
        <v>521</v>
      </c>
      <c r="B1811" s="86">
        <v>6</v>
      </c>
      <c r="C1811" s="105">
        <v>7233387</v>
      </c>
      <c r="D1811" s="48">
        <v>43790</v>
      </c>
      <c r="E1811" s="39" t="s">
        <v>193</v>
      </c>
      <c r="F1811" s="39" t="s">
        <v>38</v>
      </c>
      <c r="G1811" s="45"/>
      <c r="H1811" s="56">
        <v>44341</v>
      </c>
    </row>
    <row r="1812" spans="1:8" x14ac:dyDescent="0.25">
      <c r="A1812" s="121" t="s">
        <v>1543</v>
      </c>
      <c r="B1812" s="86">
        <v>6</v>
      </c>
      <c r="C1812" s="105">
        <v>7278900</v>
      </c>
      <c r="D1812" s="48">
        <v>44435</v>
      </c>
      <c r="E1812" s="39" t="s">
        <v>193</v>
      </c>
      <c r="F1812" s="39" t="s">
        <v>38</v>
      </c>
      <c r="G1812" s="45"/>
      <c r="H1812" s="56">
        <v>44998</v>
      </c>
    </row>
    <row r="1813" spans="1:8" x14ac:dyDescent="0.25">
      <c r="A1813" s="121" t="s">
        <v>1780</v>
      </c>
      <c r="B1813" s="86">
        <v>258</v>
      </c>
      <c r="C1813" s="105">
        <v>7293462</v>
      </c>
      <c r="D1813" s="48">
        <v>44638</v>
      </c>
      <c r="E1813" s="39" t="s">
        <v>193</v>
      </c>
      <c r="F1813" s="39" t="s">
        <v>38</v>
      </c>
      <c r="G1813" s="45"/>
      <c r="H1813" s="56">
        <v>45002</v>
      </c>
    </row>
    <row r="1814" spans="1:8" x14ac:dyDescent="0.25">
      <c r="A1814" s="121" t="s">
        <v>1298</v>
      </c>
      <c r="B1814" s="86">
        <v>15</v>
      </c>
      <c r="C1814" s="105">
        <v>7276577</v>
      </c>
      <c r="D1814" s="48">
        <v>44406</v>
      </c>
      <c r="E1814" s="39" t="s">
        <v>193</v>
      </c>
      <c r="F1814" s="39" t="s">
        <v>38</v>
      </c>
      <c r="G1814" s="45"/>
      <c r="H1814" s="56">
        <v>44907</v>
      </c>
    </row>
    <row r="1815" spans="1:8" x14ac:dyDescent="0.25">
      <c r="A1815" s="121" t="s">
        <v>1374</v>
      </c>
      <c r="B1815" s="86">
        <v>8.6</v>
      </c>
      <c r="C1815" s="105">
        <v>123890</v>
      </c>
      <c r="D1815" s="48">
        <v>44973</v>
      </c>
      <c r="E1815" s="39" t="s">
        <v>0</v>
      </c>
      <c r="F1815" s="39" t="s">
        <v>205</v>
      </c>
      <c r="G1815" s="45" t="s">
        <v>1443</v>
      </c>
      <c r="H1815" s="56">
        <v>44973</v>
      </c>
    </row>
    <row r="1816" spans="1:8" x14ac:dyDescent="0.25">
      <c r="A1816" s="121" t="s">
        <v>1914</v>
      </c>
      <c r="B1816" s="86">
        <v>15</v>
      </c>
      <c r="C1816" s="105">
        <v>7299018</v>
      </c>
      <c r="D1816" s="48">
        <v>45071</v>
      </c>
      <c r="E1816" s="39" t="s">
        <v>193</v>
      </c>
      <c r="F1816" s="39" t="s">
        <v>38</v>
      </c>
      <c r="G1816" s="45"/>
      <c r="H1816" s="56">
        <v>45279</v>
      </c>
    </row>
    <row r="1817" spans="1:8" x14ac:dyDescent="0.25">
      <c r="A1817" s="121" t="s">
        <v>1917</v>
      </c>
      <c r="B1817" s="86">
        <v>15</v>
      </c>
      <c r="C1817" s="105">
        <v>7299073</v>
      </c>
      <c r="D1817" s="48">
        <v>45071</v>
      </c>
      <c r="E1817" s="39" t="s">
        <v>193</v>
      </c>
      <c r="F1817" s="39" t="s">
        <v>38</v>
      </c>
      <c r="G1817" s="45"/>
      <c r="H1817" s="56">
        <v>45279</v>
      </c>
    </row>
    <row r="1818" spans="1:8" x14ac:dyDescent="0.25">
      <c r="A1818" s="121" t="s">
        <v>475</v>
      </c>
      <c r="B1818" s="86">
        <v>6</v>
      </c>
      <c r="C1818" s="105">
        <v>7236229</v>
      </c>
      <c r="D1818" s="48">
        <v>43825</v>
      </c>
      <c r="E1818" s="39" t="s">
        <v>193</v>
      </c>
      <c r="F1818" s="39" t="s">
        <v>38</v>
      </c>
      <c r="G1818" s="45"/>
      <c r="H1818" s="56">
        <v>44341</v>
      </c>
    </row>
    <row r="1819" spans="1:8" x14ac:dyDescent="0.25">
      <c r="A1819" s="121" t="s">
        <v>203</v>
      </c>
      <c r="B1819" s="86">
        <v>6</v>
      </c>
      <c r="C1819" s="105">
        <v>7233321</v>
      </c>
      <c r="D1819" s="48">
        <v>43790</v>
      </c>
      <c r="E1819" s="39" t="s">
        <v>193</v>
      </c>
      <c r="F1819" s="39" t="s">
        <v>38</v>
      </c>
      <c r="G1819" s="45"/>
      <c r="H1819" s="56">
        <v>44341</v>
      </c>
    </row>
    <row r="1820" spans="1:8" x14ac:dyDescent="0.25">
      <c r="A1820" s="46" t="s">
        <v>23</v>
      </c>
      <c r="B1820" s="50">
        <v>25</v>
      </c>
      <c r="C1820" s="94"/>
      <c r="D1820" s="69" t="s">
        <v>192</v>
      </c>
      <c r="E1820" s="46" t="s">
        <v>0</v>
      </c>
      <c r="F1820" s="46" t="s">
        <v>52</v>
      </c>
      <c r="G1820" s="46" t="s">
        <v>90</v>
      </c>
      <c r="H1820" s="55">
        <v>42425</v>
      </c>
    </row>
    <row r="1821" spans="1:8" x14ac:dyDescent="0.25">
      <c r="A1821" s="121" t="s">
        <v>1313</v>
      </c>
      <c r="B1821" s="86">
        <v>6</v>
      </c>
      <c r="C1821" s="105">
        <v>7276668</v>
      </c>
      <c r="D1821" s="48">
        <v>44406</v>
      </c>
      <c r="E1821" s="39" t="s">
        <v>193</v>
      </c>
      <c r="F1821" s="39" t="s">
        <v>38</v>
      </c>
      <c r="G1821" s="45"/>
      <c r="H1821" s="56">
        <v>44907</v>
      </c>
    </row>
    <row r="1822" spans="1:8" x14ac:dyDescent="0.25">
      <c r="A1822" s="121" t="s">
        <v>1889</v>
      </c>
      <c r="B1822" s="86">
        <v>6</v>
      </c>
      <c r="C1822" s="105">
        <v>7298864</v>
      </c>
      <c r="D1822" s="48">
        <v>45071</v>
      </c>
      <c r="E1822" s="39" t="s">
        <v>193</v>
      </c>
      <c r="F1822" s="39" t="s">
        <v>38</v>
      </c>
      <c r="G1822" s="45"/>
      <c r="H1822" s="56">
        <v>45279</v>
      </c>
    </row>
    <row r="1823" spans="1:8" x14ac:dyDescent="0.25">
      <c r="A1823" s="46" t="s">
        <v>79</v>
      </c>
      <c r="B1823" s="50">
        <v>24.5</v>
      </c>
      <c r="C1823" s="94"/>
      <c r="D1823" s="69" t="s">
        <v>192</v>
      </c>
      <c r="E1823" s="46" t="s">
        <v>0</v>
      </c>
      <c r="F1823" s="46" t="s">
        <v>52</v>
      </c>
      <c r="G1823" s="46" t="s">
        <v>78</v>
      </c>
      <c r="H1823" s="55">
        <v>42425</v>
      </c>
    </row>
    <row r="1824" spans="1:8" x14ac:dyDescent="0.25">
      <c r="A1824" s="121" t="s">
        <v>340</v>
      </c>
      <c r="B1824" s="86">
        <v>228</v>
      </c>
      <c r="C1824" s="105">
        <v>115294</v>
      </c>
      <c r="D1824" s="48">
        <v>44245</v>
      </c>
      <c r="E1824" s="39" t="s">
        <v>0</v>
      </c>
      <c r="F1824" s="39" t="s">
        <v>205</v>
      </c>
      <c r="G1824" s="45" t="s">
        <v>341</v>
      </c>
      <c r="H1824" s="56">
        <v>44244</v>
      </c>
    </row>
    <row r="1825" spans="1:8" x14ac:dyDescent="0.25">
      <c r="A1825" s="121" t="s">
        <v>611</v>
      </c>
      <c r="B1825" s="86">
        <v>6</v>
      </c>
      <c r="C1825" s="105">
        <v>7242613</v>
      </c>
      <c r="D1825" s="48">
        <v>43920</v>
      </c>
      <c r="E1825" s="39" t="s">
        <v>193</v>
      </c>
      <c r="F1825" s="39" t="s">
        <v>38</v>
      </c>
      <c r="G1825" s="45"/>
      <c r="H1825" s="56">
        <v>44397</v>
      </c>
    </row>
    <row r="1826" spans="1:8" x14ac:dyDescent="0.25">
      <c r="A1826" s="18" t="s">
        <v>2286</v>
      </c>
      <c r="B1826" s="10">
        <v>15</v>
      </c>
      <c r="C1826" s="42">
        <v>7313541</v>
      </c>
      <c r="D1826" s="36">
        <v>44895</v>
      </c>
      <c r="E1826" s="39" t="s">
        <v>193</v>
      </c>
      <c r="F1826" s="39" t="s">
        <v>38</v>
      </c>
      <c r="H1826" s="40">
        <v>45363</v>
      </c>
    </row>
    <row r="1827" spans="1:8" x14ac:dyDescent="0.25">
      <c r="A1827" s="121" t="s">
        <v>457</v>
      </c>
      <c r="B1827" s="86">
        <v>6</v>
      </c>
      <c r="C1827" s="105">
        <v>7236120</v>
      </c>
      <c r="D1827" s="48">
        <v>43825</v>
      </c>
      <c r="E1827" s="39" t="s">
        <v>193</v>
      </c>
      <c r="F1827" s="39" t="s">
        <v>38</v>
      </c>
      <c r="G1827" s="45"/>
      <c r="H1827" s="56">
        <v>44341</v>
      </c>
    </row>
    <row r="1828" spans="1:8" x14ac:dyDescent="0.25">
      <c r="A1828" s="18" t="s">
        <v>2213</v>
      </c>
      <c r="B1828" s="10">
        <v>71.88</v>
      </c>
      <c r="C1828" s="42">
        <v>7309278</v>
      </c>
      <c r="D1828" s="36">
        <v>44845</v>
      </c>
      <c r="E1828" s="39" t="s">
        <v>193</v>
      </c>
      <c r="F1828" s="39" t="s">
        <v>38</v>
      </c>
      <c r="H1828" s="56">
        <v>45363</v>
      </c>
    </row>
    <row r="1829" spans="1:8" x14ac:dyDescent="0.25">
      <c r="A1829" s="121" t="s">
        <v>2213</v>
      </c>
      <c r="B1829" s="86">
        <v>79.650000000000006</v>
      </c>
      <c r="C1829" s="105">
        <v>7320898</v>
      </c>
      <c r="D1829" s="48">
        <v>44992</v>
      </c>
      <c r="E1829" s="39" t="s">
        <v>193</v>
      </c>
      <c r="F1829" s="39" t="s">
        <v>38</v>
      </c>
      <c r="G1829" s="45"/>
      <c r="H1829" s="56">
        <v>45415</v>
      </c>
    </row>
    <row r="1830" spans="1:8" x14ac:dyDescent="0.25">
      <c r="A1830" s="121" t="s">
        <v>1056</v>
      </c>
      <c r="B1830" s="86">
        <v>6</v>
      </c>
      <c r="C1830" s="105">
        <v>7263696</v>
      </c>
      <c r="D1830" s="48">
        <v>44223</v>
      </c>
      <c r="E1830" s="39" t="s">
        <v>193</v>
      </c>
      <c r="F1830" s="39" t="s">
        <v>38</v>
      </c>
      <c r="G1830" s="45"/>
      <c r="H1830" s="56">
        <v>44676</v>
      </c>
    </row>
    <row r="1831" spans="1:8" x14ac:dyDescent="0.25">
      <c r="A1831" s="121" t="s">
        <v>2115</v>
      </c>
      <c r="B1831" s="86">
        <v>6</v>
      </c>
      <c r="C1831" s="105">
        <v>7306438</v>
      </c>
      <c r="D1831" s="48">
        <v>44804</v>
      </c>
      <c r="E1831" s="39" t="s">
        <v>193</v>
      </c>
      <c r="F1831" s="39" t="s">
        <v>38</v>
      </c>
      <c r="G1831" s="45"/>
      <c r="H1831" s="56">
        <v>45358</v>
      </c>
    </row>
    <row r="1832" spans="1:8" x14ac:dyDescent="0.25">
      <c r="A1832" s="121" t="s">
        <v>2115</v>
      </c>
      <c r="B1832" s="86">
        <v>6</v>
      </c>
      <c r="C1832" s="105">
        <v>7308626</v>
      </c>
      <c r="D1832" s="48">
        <v>44834</v>
      </c>
      <c r="E1832" s="39" t="s">
        <v>193</v>
      </c>
      <c r="F1832" s="39" t="s">
        <v>38</v>
      </c>
      <c r="G1832" s="45"/>
      <c r="H1832" s="56">
        <v>45359</v>
      </c>
    </row>
    <row r="1833" spans="1:8" x14ac:dyDescent="0.25">
      <c r="A1833" s="18" t="s">
        <v>2283</v>
      </c>
      <c r="B1833" s="10">
        <v>15</v>
      </c>
      <c r="C1833" s="42">
        <v>7313483</v>
      </c>
      <c r="D1833" s="36">
        <v>44895</v>
      </c>
      <c r="E1833" s="39" t="s">
        <v>193</v>
      </c>
      <c r="F1833" s="39" t="s">
        <v>38</v>
      </c>
      <c r="H1833" s="56">
        <v>45363</v>
      </c>
    </row>
    <row r="1834" spans="1:8" x14ac:dyDescent="0.25">
      <c r="A1834" s="121" t="s">
        <v>1044</v>
      </c>
      <c r="B1834" s="86">
        <v>6</v>
      </c>
      <c r="C1834" s="105">
        <v>7263645</v>
      </c>
      <c r="D1834" s="48">
        <v>44223</v>
      </c>
      <c r="E1834" s="39" t="s">
        <v>193</v>
      </c>
      <c r="F1834" s="39" t="s">
        <v>38</v>
      </c>
      <c r="G1834" s="45"/>
      <c r="H1834" s="56">
        <v>44676</v>
      </c>
    </row>
    <row r="1835" spans="1:8" x14ac:dyDescent="0.25">
      <c r="A1835" s="121" t="s">
        <v>1071</v>
      </c>
      <c r="B1835" s="86">
        <v>6</v>
      </c>
      <c r="C1835" s="105">
        <v>7265517</v>
      </c>
      <c r="D1835" s="48">
        <v>44251</v>
      </c>
      <c r="E1835" s="39" t="s">
        <v>193</v>
      </c>
      <c r="F1835" s="39" t="s">
        <v>38</v>
      </c>
      <c r="G1835" s="45"/>
      <c r="H1835" s="56">
        <v>44677</v>
      </c>
    </row>
    <row r="1836" spans="1:8" x14ac:dyDescent="0.25">
      <c r="A1836" s="121" t="s">
        <v>484</v>
      </c>
      <c r="B1836" s="86">
        <v>149.88999999999999</v>
      </c>
      <c r="C1836" s="105">
        <v>7232445</v>
      </c>
      <c r="D1836" s="48">
        <v>43783</v>
      </c>
      <c r="E1836" s="39" t="s">
        <v>193</v>
      </c>
      <c r="F1836" s="39" t="s">
        <v>38</v>
      </c>
      <c r="G1836" s="45"/>
      <c r="H1836" s="56">
        <v>44341</v>
      </c>
    </row>
    <row r="1837" spans="1:8" x14ac:dyDescent="0.25">
      <c r="A1837" s="121" t="s">
        <v>484</v>
      </c>
      <c r="B1837" s="86">
        <v>149.22999999999999</v>
      </c>
      <c r="C1837" s="105">
        <v>7297858</v>
      </c>
      <c r="D1837" s="48">
        <v>45057</v>
      </c>
      <c r="E1837" s="39" t="s">
        <v>193</v>
      </c>
      <c r="F1837" s="39" t="s">
        <v>38</v>
      </c>
      <c r="G1837" s="45"/>
      <c r="H1837" s="56">
        <v>45279</v>
      </c>
    </row>
    <row r="1838" spans="1:8" x14ac:dyDescent="0.25">
      <c r="A1838" s="18" t="s">
        <v>2214</v>
      </c>
      <c r="B1838" s="10">
        <v>20.21</v>
      </c>
      <c r="C1838" s="42">
        <v>7309358</v>
      </c>
      <c r="D1838" s="36">
        <v>44845</v>
      </c>
      <c r="E1838" s="39" t="s">
        <v>193</v>
      </c>
      <c r="F1838" s="39" t="s">
        <v>38</v>
      </c>
      <c r="H1838" s="40">
        <v>45363</v>
      </c>
    </row>
    <row r="1839" spans="1:8" x14ac:dyDescent="0.25">
      <c r="A1839" s="121" t="s">
        <v>1232</v>
      </c>
      <c r="B1839" s="86">
        <v>299</v>
      </c>
      <c r="C1839" s="105">
        <v>7273086</v>
      </c>
      <c r="D1839" s="48">
        <v>44356</v>
      </c>
      <c r="E1839" s="39" t="s">
        <v>193</v>
      </c>
      <c r="F1839" s="39" t="s">
        <v>38</v>
      </c>
      <c r="G1839" s="45"/>
      <c r="H1839" s="56">
        <v>44830</v>
      </c>
    </row>
    <row r="1840" spans="1:8" x14ac:dyDescent="0.25">
      <c r="A1840" s="18" t="s">
        <v>2376</v>
      </c>
      <c r="B1840" s="10">
        <v>6</v>
      </c>
      <c r="C1840" s="42">
        <v>7317867</v>
      </c>
      <c r="D1840" s="36">
        <v>44957</v>
      </c>
      <c r="E1840" s="39" t="s">
        <v>193</v>
      </c>
      <c r="F1840" s="39" t="s">
        <v>38</v>
      </c>
      <c r="H1840" s="40">
        <v>45363</v>
      </c>
    </row>
    <row r="1841" spans="1:8" x14ac:dyDescent="0.25">
      <c r="A1841" s="18" t="s">
        <v>2234</v>
      </c>
      <c r="B1841" s="10">
        <v>30</v>
      </c>
      <c r="C1841" s="42">
        <v>7310809</v>
      </c>
      <c r="D1841" s="36">
        <v>44865</v>
      </c>
      <c r="E1841" s="39" t="s">
        <v>193</v>
      </c>
      <c r="F1841" s="39" t="s">
        <v>38</v>
      </c>
      <c r="H1841" s="40">
        <v>45363</v>
      </c>
    </row>
    <row r="1842" spans="1:8" x14ac:dyDescent="0.25">
      <c r="A1842" s="121" t="s">
        <v>581</v>
      </c>
      <c r="B1842" s="86">
        <v>30</v>
      </c>
      <c r="C1842" s="105">
        <v>7240046</v>
      </c>
      <c r="D1842" s="48">
        <v>43886</v>
      </c>
      <c r="E1842" s="39" t="s">
        <v>193</v>
      </c>
      <c r="F1842" s="39" t="s">
        <v>38</v>
      </c>
      <c r="G1842" s="45"/>
      <c r="H1842" s="56">
        <v>44397</v>
      </c>
    </row>
    <row r="1843" spans="1:8" x14ac:dyDescent="0.25">
      <c r="A1843" s="121" t="s">
        <v>1253</v>
      </c>
      <c r="B1843" s="86">
        <v>6</v>
      </c>
      <c r="C1843" s="105">
        <v>7274499</v>
      </c>
      <c r="D1843" s="48">
        <v>44375</v>
      </c>
      <c r="E1843" s="39" t="s">
        <v>193</v>
      </c>
      <c r="F1843" s="39" t="s">
        <v>38</v>
      </c>
      <c r="G1843" s="45"/>
      <c r="H1843" s="56">
        <v>44830</v>
      </c>
    </row>
    <row r="1844" spans="1:8" x14ac:dyDescent="0.25">
      <c r="A1844" s="18" t="s">
        <v>2232</v>
      </c>
      <c r="B1844" s="10">
        <v>15</v>
      </c>
      <c r="C1844" s="42">
        <v>7310801</v>
      </c>
      <c r="D1844" s="36">
        <v>44865</v>
      </c>
      <c r="E1844" s="39" t="s">
        <v>193</v>
      </c>
      <c r="F1844" s="39" t="s">
        <v>38</v>
      </c>
      <c r="H1844" s="40">
        <v>45363</v>
      </c>
    </row>
    <row r="1845" spans="1:8" x14ac:dyDescent="0.25">
      <c r="A1845" s="121" t="s">
        <v>1740</v>
      </c>
      <c r="B1845" s="86">
        <v>433.08</v>
      </c>
      <c r="C1845" s="105">
        <v>7291633</v>
      </c>
      <c r="D1845" s="48">
        <v>44615</v>
      </c>
      <c r="E1845" s="39" t="s">
        <v>193</v>
      </c>
      <c r="F1845" s="39" t="s">
        <v>38</v>
      </c>
      <c r="G1845" s="45"/>
      <c r="H1845" s="56">
        <v>45002</v>
      </c>
    </row>
    <row r="1846" spans="1:8" x14ac:dyDescent="0.25">
      <c r="A1846" s="121" t="s">
        <v>741</v>
      </c>
      <c r="B1846" s="86">
        <v>8</v>
      </c>
      <c r="C1846" s="105">
        <v>7252205</v>
      </c>
      <c r="D1846" s="48">
        <v>44062</v>
      </c>
      <c r="E1846" s="39" t="s">
        <v>193</v>
      </c>
      <c r="F1846" s="39" t="s">
        <v>38</v>
      </c>
      <c r="G1846" s="45"/>
      <c r="H1846" s="56">
        <v>44442</v>
      </c>
    </row>
    <row r="1847" spans="1:8" x14ac:dyDescent="0.25">
      <c r="A1847" s="46" t="s">
        <v>92</v>
      </c>
      <c r="B1847" s="50">
        <v>57</v>
      </c>
      <c r="C1847" s="94"/>
      <c r="D1847" s="49"/>
      <c r="E1847" s="46" t="s">
        <v>0</v>
      </c>
      <c r="F1847" s="46" t="s">
        <v>52</v>
      </c>
      <c r="G1847" s="46" t="s">
        <v>91</v>
      </c>
      <c r="H1847" s="55">
        <v>42425</v>
      </c>
    </row>
    <row r="1848" spans="1:8" x14ac:dyDescent="0.25">
      <c r="A1848" s="121" t="s">
        <v>878</v>
      </c>
      <c r="B1848" s="86">
        <v>6</v>
      </c>
      <c r="C1848" s="105">
        <v>7259800</v>
      </c>
      <c r="D1848" s="48">
        <v>44165</v>
      </c>
      <c r="E1848" s="39" t="s">
        <v>193</v>
      </c>
      <c r="F1848" s="39" t="s">
        <v>38</v>
      </c>
      <c r="G1848" s="45"/>
      <c r="H1848" s="56">
        <v>44585</v>
      </c>
    </row>
    <row r="1849" spans="1:8" x14ac:dyDescent="0.25">
      <c r="A1849" s="121" t="s">
        <v>1587</v>
      </c>
      <c r="B1849" s="86">
        <v>6</v>
      </c>
      <c r="C1849" s="105">
        <v>7280888</v>
      </c>
      <c r="D1849" s="48">
        <v>44466</v>
      </c>
      <c r="E1849" s="39" t="s">
        <v>193</v>
      </c>
      <c r="F1849" s="39" t="s">
        <v>38</v>
      </c>
      <c r="G1849" s="45"/>
      <c r="H1849" s="56">
        <v>44998</v>
      </c>
    </row>
    <row r="1850" spans="1:8" x14ac:dyDescent="0.25">
      <c r="A1850" s="121" t="s">
        <v>1587</v>
      </c>
      <c r="B1850" s="86">
        <v>6</v>
      </c>
      <c r="C1850" s="105">
        <v>7282813</v>
      </c>
      <c r="D1850" s="48">
        <v>44496</v>
      </c>
      <c r="E1850" s="39" t="s">
        <v>193</v>
      </c>
      <c r="F1850" s="39" t="s">
        <v>38</v>
      </c>
      <c r="G1850" s="45"/>
      <c r="H1850" s="56">
        <v>44998</v>
      </c>
    </row>
    <row r="1851" spans="1:8" x14ac:dyDescent="0.25">
      <c r="A1851" s="121" t="s">
        <v>1875</v>
      </c>
      <c r="B1851" s="86">
        <v>6</v>
      </c>
      <c r="C1851" s="105">
        <v>7296653</v>
      </c>
      <c r="D1851" s="48">
        <v>45043</v>
      </c>
      <c r="E1851" s="39" t="s">
        <v>193</v>
      </c>
      <c r="F1851" s="39" t="s">
        <v>38</v>
      </c>
      <c r="G1851" s="45"/>
      <c r="H1851" s="56">
        <v>45279</v>
      </c>
    </row>
    <row r="1852" spans="1:8" x14ac:dyDescent="0.25">
      <c r="A1852" s="121" t="s">
        <v>2033</v>
      </c>
      <c r="B1852" s="86">
        <v>15</v>
      </c>
      <c r="C1852" s="105">
        <v>7303715</v>
      </c>
      <c r="D1852" s="48">
        <v>44769</v>
      </c>
      <c r="E1852" s="39" t="s">
        <v>193</v>
      </c>
      <c r="F1852" s="39" t="s">
        <v>38</v>
      </c>
      <c r="G1852" s="45"/>
      <c r="H1852" s="56">
        <v>45357</v>
      </c>
    </row>
    <row r="1853" spans="1:8" x14ac:dyDescent="0.25">
      <c r="A1853" s="121" t="s">
        <v>1400</v>
      </c>
      <c r="B1853" s="86">
        <v>25</v>
      </c>
      <c r="C1853" s="105">
        <v>125790</v>
      </c>
      <c r="D1853" s="48">
        <v>44973</v>
      </c>
      <c r="E1853" s="39" t="s">
        <v>0</v>
      </c>
      <c r="F1853" s="39" t="s">
        <v>205</v>
      </c>
      <c r="G1853" s="45" t="s">
        <v>1483</v>
      </c>
      <c r="H1853" s="56">
        <v>44973</v>
      </c>
    </row>
    <row r="1854" spans="1:8" x14ac:dyDescent="0.25">
      <c r="A1854" s="121" t="s">
        <v>1400</v>
      </c>
      <c r="B1854" s="86">
        <v>25</v>
      </c>
      <c r="C1854" s="105">
        <v>127214</v>
      </c>
      <c r="D1854" s="48">
        <v>44973</v>
      </c>
      <c r="E1854" s="39" t="s">
        <v>0</v>
      </c>
      <c r="F1854" s="39" t="s">
        <v>205</v>
      </c>
      <c r="G1854" s="45" t="s">
        <v>1483</v>
      </c>
      <c r="H1854" s="56">
        <v>44973</v>
      </c>
    </row>
    <row r="1855" spans="1:8" x14ac:dyDescent="0.25">
      <c r="A1855" s="121" t="s">
        <v>875</v>
      </c>
      <c r="B1855" s="86">
        <v>6</v>
      </c>
      <c r="C1855" s="105">
        <v>7259792</v>
      </c>
      <c r="D1855" s="48">
        <v>44165</v>
      </c>
      <c r="E1855" s="39" t="s">
        <v>193</v>
      </c>
      <c r="F1855" s="39" t="s">
        <v>38</v>
      </c>
      <c r="G1855" s="45"/>
      <c r="H1855" s="56">
        <v>44582</v>
      </c>
    </row>
    <row r="1856" spans="1:8" x14ac:dyDescent="0.25">
      <c r="A1856" s="66" t="s">
        <v>173</v>
      </c>
      <c r="B1856" s="81">
        <v>125.8</v>
      </c>
      <c r="C1856" s="113">
        <v>38693</v>
      </c>
      <c r="D1856" s="67" t="s">
        <v>121</v>
      </c>
      <c r="E1856" s="43" t="s">
        <v>194</v>
      </c>
      <c r="F1856" s="43" t="s">
        <v>148</v>
      </c>
      <c r="G1856" s="87" t="s">
        <v>149</v>
      </c>
      <c r="H1856" s="91">
        <v>42516</v>
      </c>
    </row>
    <row r="1857" spans="1:8" x14ac:dyDescent="0.25">
      <c r="A1857" s="121" t="s">
        <v>1054</v>
      </c>
      <c r="B1857" s="86">
        <v>6</v>
      </c>
      <c r="C1857" s="105">
        <v>7263693</v>
      </c>
      <c r="D1857" s="48">
        <v>44223</v>
      </c>
      <c r="E1857" s="39" t="s">
        <v>193</v>
      </c>
      <c r="F1857" s="39" t="s">
        <v>38</v>
      </c>
      <c r="G1857" s="45"/>
      <c r="H1857" s="56">
        <v>44676</v>
      </c>
    </row>
    <row r="1858" spans="1:8" x14ac:dyDescent="0.25">
      <c r="A1858" s="121" t="s">
        <v>1104</v>
      </c>
      <c r="B1858" s="86">
        <v>6</v>
      </c>
      <c r="C1858" s="105">
        <v>7267666</v>
      </c>
      <c r="D1858" s="48">
        <v>44284</v>
      </c>
      <c r="E1858" s="39" t="s">
        <v>193</v>
      </c>
      <c r="F1858" s="39" t="s">
        <v>38</v>
      </c>
      <c r="G1858" s="45"/>
      <c r="H1858" s="56">
        <v>44683</v>
      </c>
    </row>
    <row r="1859" spans="1:8" x14ac:dyDescent="0.25">
      <c r="A1859" s="121" t="s">
        <v>729</v>
      </c>
      <c r="B1859" s="86">
        <v>6</v>
      </c>
      <c r="C1859" s="105">
        <v>7251077</v>
      </c>
      <c r="D1859" s="48">
        <v>44042</v>
      </c>
      <c r="E1859" s="39" t="s">
        <v>193</v>
      </c>
      <c r="F1859" s="39" t="s">
        <v>38</v>
      </c>
      <c r="G1859" s="45"/>
      <c r="H1859" s="56">
        <v>44414</v>
      </c>
    </row>
    <row r="1860" spans="1:8" x14ac:dyDescent="0.25">
      <c r="A1860" s="121" t="s">
        <v>729</v>
      </c>
      <c r="B1860" s="86">
        <v>6</v>
      </c>
      <c r="C1860" s="105">
        <v>7259832</v>
      </c>
      <c r="D1860" s="48">
        <v>44165</v>
      </c>
      <c r="E1860" s="39" t="s">
        <v>193</v>
      </c>
      <c r="F1860" s="39" t="s">
        <v>38</v>
      </c>
      <c r="G1860" s="45"/>
      <c r="H1860" s="56">
        <v>44593</v>
      </c>
    </row>
    <row r="1861" spans="1:8" x14ac:dyDescent="0.25">
      <c r="A1861" s="121" t="s">
        <v>729</v>
      </c>
      <c r="B1861" s="86">
        <v>6</v>
      </c>
      <c r="C1861" s="105">
        <v>7265575</v>
      </c>
      <c r="D1861" s="48">
        <v>44251</v>
      </c>
      <c r="E1861" s="39" t="s">
        <v>193</v>
      </c>
      <c r="F1861" s="39" t="s">
        <v>38</v>
      </c>
      <c r="G1861" s="45"/>
      <c r="H1861" s="56">
        <v>44677</v>
      </c>
    </row>
    <row r="1862" spans="1:8" x14ac:dyDescent="0.25">
      <c r="A1862" s="121" t="s">
        <v>1058</v>
      </c>
      <c r="B1862" s="86">
        <v>6</v>
      </c>
      <c r="C1862" s="105">
        <v>7263705</v>
      </c>
      <c r="D1862" s="48">
        <v>44223</v>
      </c>
      <c r="E1862" s="39" t="s">
        <v>193</v>
      </c>
      <c r="F1862" s="39" t="s">
        <v>38</v>
      </c>
      <c r="G1862" s="45"/>
      <c r="H1862" s="56">
        <v>44676</v>
      </c>
    </row>
    <row r="1863" spans="1:8" x14ac:dyDescent="0.25">
      <c r="A1863" s="121" t="s">
        <v>2104</v>
      </c>
      <c r="B1863" s="86">
        <v>6</v>
      </c>
      <c r="C1863" s="105">
        <v>7301723</v>
      </c>
      <c r="D1863" s="48">
        <v>44741</v>
      </c>
      <c r="E1863" s="39" t="s">
        <v>193</v>
      </c>
      <c r="F1863" s="39" t="s">
        <v>38</v>
      </c>
      <c r="G1863" s="45"/>
      <c r="H1863" s="56">
        <v>45356</v>
      </c>
    </row>
    <row r="1864" spans="1:8" x14ac:dyDescent="0.25">
      <c r="A1864" s="18" t="s">
        <v>2349</v>
      </c>
      <c r="B1864" s="10">
        <v>6</v>
      </c>
      <c r="C1864" s="42">
        <v>7315958</v>
      </c>
      <c r="D1864" s="36">
        <v>44925</v>
      </c>
      <c r="E1864" s="39" t="s">
        <v>193</v>
      </c>
      <c r="F1864" s="39" t="s">
        <v>38</v>
      </c>
      <c r="H1864" s="40">
        <v>45363</v>
      </c>
    </row>
    <row r="1865" spans="1:8" x14ac:dyDescent="0.25">
      <c r="A1865" s="121" t="s">
        <v>1696</v>
      </c>
      <c r="B1865" s="86">
        <v>6</v>
      </c>
      <c r="C1865" s="105">
        <v>7288026</v>
      </c>
      <c r="D1865" s="48">
        <v>44551</v>
      </c>
      <c r="E1865" s="39" t="s">
        <v>193</v>
      </c>
      <c r="F1865" s="39" t="s">
        <v>38</v>
      </c>
      <c r="G1865" s="45"/>
      <c r="H1865" s="56">
        <v>44998</v>
      </c>
    </row>
    <row r="1866" spans="1:8" x14ac:dyDescent="0.25">
      <c r="A1866" s="121" t="s">
        <v>2105</v>
      </c>
      <c r="B1866" s="86">
        <v>6</v>
      </c>
      <c r="C1866" s="105">
        <v>7301728</v>
      </c>
      <c r="D1866" s="48">
        <v>44741</v>
      </c>
      <c r="E1866" s="39" t="s">
        <v>193</v>
      </c>
      <c r="F1866" s="39" t="s">
        <v>38</v>
      </c>
      <c r="G1866" s="45"/>
      <c r="H1866" s="56">
        <v>45356</v>
      </c>
    </row>
    <row r="1867" spans="1:8" x14ac:dyDescent="0.25">
      <c r="A1867" s="121" t="s">
        <v>1175</v>
      </c>
      <c r="B1867" s="86">
        <v>6</v>
      </c>
      <c r="C1867" s="105">
        <v>7270055</v>
      </c>
      <c r="D1867" s="48">
        <v>44314</v>
      </c>
      <c r="E1867" s="39" t="s">
        <v>193</v>
      </c>
      <c r="F1867" s="39" t="s">
        <v>38</v>
      </c>
      <c r="G1867" s="45"/>
      <c r="H1867" s="56">
        <v>44685</v>
      </c>
    </row>
    <row r="1868" spans="1:8" x14ac:dyDescent="0.25">
      <c r="A1868" s="18" t="s">
        <v>2350</v>
      </c>
      <c r="B1868" s="10">
        <v>6</v>
      </c>
      <c r="C1868" s="42">
        <v>7315959</v>
      </c>
      <c r="D1868" s="36">
        <v>44925</v>
      </c>
      <c r="E1868" s="39" t="s">
        <v>193</v>
      </c>
      <c r="F1868" s="39" t="s">
        <v>38</v>
      </c>
      <c r="H1868" s="56">
        <v>45363</v>
      </c>
    </row>
    <row r="1869" spans="1:8" x14ac:dyDescent="0.25">
      <c r="A1869" s="121" t="s">
        <v>1822</v>
      </c>
      <c r="B1869" s="86">
        <v>6</v>
      </c>
      <c r="C1869" s="105">
        <v>7294503</v>
      </c>
      <c r="D1869" s="48">
        <v>44650</v>
      </c>
      <c r="E1869" s="39" t="s">
        <v>193</v>
      </c>
      <c r="F1869" s="39" t="s">
        <v>38</v>
      </c>
      <c r="G1869" s="45"/>
      <c r="H1869" s="56">
        <v>45002</v>
      </c>
    </row>
    <row r="1870" spans="1:8" x14ac:dyDescent="0.25">
      <c r="A1870" s="121" t="s">
        <v>1813</v>
      </c>
      <c r="B1870" s="86">
        <v>6</v>
      </c>
      <c r="C1870" s="105">
        <v>7294457</v>
      </c>
      <c r="D1870" s="48">
        <v>44650</v>
      </c>
      <c r="E1870" s="39" t="s">
        <v>193</v>
      </c>
      <c r="F1870" s="39" t="s">
        <v>38</v>
      </c>
      <c r="G1870" s="45"/>
      <c r="H1870" s="56">
        <v>45002</v>
      </c>
    </row>
    <row r="1871" spans="1:8" x14ac:dyDescent="0.25">
      <c r="A1871" s="121" t="s">
        <v>702</v>
      </c>
      <c r="B1871" s="86">
        <v>13.47</v>
      </c>
      <c r="C1871" s="105">
        <v>7249357</v>
      </c>
      <c r="D1871" s="48">
        <v>44019</v>
      </c>
      <c r="E1871" s="39" t="s">
        <v>193</v>
      </c>
      <c r="F1871" s="39" t="s">
        <v>38</v>
      </c>
      <c r="G1871" s="45"/>
      <c r="H1871" s="56">
        <v>44414</v>
      </c>
    </row>
    <row r="1872" spans="1:8" x14ac:dyDescent="0.25">
      <c r="A1872" s="18" t="s">
        <v>2304</v>
      </c>
      <c r="B1872" s="10">
        <v>6</v>
      </c>
      <c r="C1872" s="42">
        <v>7313675</v>
      </c>
      <c r="D1872" s="36">
        <v>44895</v>
      </c>
      <c r="E1872" s="39" t="s">
        <v>193</v>
      </c>
      <c r="F1872" s="39" t="s">
        <v>38</v>
      </c>
      <c r="H1872" s="40">
        <v>45363</v>
      </c>
    </row>
    <row r="1873" spans="1:8" x14ac:dyDescent="0.25">
      <c r="A1873" s="121" t="s">
        <v>1779</v>
      </c>
      <c r="B1873" s="86">
        <v>21</v>
      </c>
      <c r="C1873" s="105">
        <v>7293181</v>
      </c>
      <c r="D1873" s="48">
        <v>44635</v>
      </c>
      <c r="E1873" s="39" t="s">
        <v>193</v>
      </c>
      <c r="F1873" s="39" t="s">
        <v>38</v>
      </c>
      <c r="G1873" s="45"/>
      <c r="H1873" s="56">
        <v>45002</v>
      </c>
    </row>
    <row r="1874" spans="1:8" x14ac:dyDescent="0.25">
      <c r="A1874" s="121" t="s">
        <v>2411</v>
      </c>
      <c r="B1874" s="86">
        <v>6</v>
      </c>
      <c r="C1874" s="105">
        <v>7320103</v>
      </c>
      <c r="D1874" s="48">
        <v>44985</v>
      </c>
      <c r="E1874" s="39" t="s">
        <v>193</v>
      </c>
      <c r="F1874" s="39" t="s">
        <v>38</v>
      </c>
      <c r="G1874" s="45"/>
      <c r="H1874" s="56">
        <v>45371</v>
      </c>
    </row>
    <row r="1875" spans="1:8" x14ac:dyDescent="0.25">
      <c r="A1875" s="18" t="s">
        <v>2277</v>
      </c>
      <c r="B1875" s="10">
        <v>10</v>
      </c>
      <c r="C1875" s="42">
        <v>7312698</v>
      </c>
      <c r="D1875" s="36">
        <v>44893</v>
      </c>
      <c r="E1875" s="39" t="s">
        <v>193</v>
      </c>
      <c r="F1875" s="39" t="s">
        <v>38</v>
      </c>
      <c r="H1875" s="40">
        <v>45363</v>
      </c>
    </row>
    <row r="1876" spans="1:8" x14ac:dyDescent="0.25">
      <c r="A1876" s="121" t="s">
        <v>2558</v>
      </c>
      <c r="B1876" s="86">
        <v>6</v>
      </c>
      <c r="C1876" s="105">
        <v>7325010</v>
      </c>
      <c r="D1876" s="48">
        <v>45043</v>
      </c>
      <c r="E1876" s="39" t="s">
        <v>193</v>
      </c>
      <c r="F1876" s="39" t="s">
        <v>38</v>
      </c>
      <c r="G1876" s="45"/>
      <c r="H1876" s="56">
        <v>45415</v>
      </c>
    </row>
    <row r="1877" spans="1:8" x14ac:dyDescent="0.25">
      <c r="A1877" s="121" t="s">
        <v>794</v>
      </c>
      <c r="B1877" s="86">
        <v>6</v>
      </c>
      <c r="C1877" s="105">
        <v>7254884</v>
      </c>
      <c r="D1877" s="48">
        <v>44102</v>
      </c>
      <c r="E1877" s="39" t="s">
        <v>193</v>
      </c>
      <c r="F1877" s="39" t="s">
        <v>38</v>
      </c>
      <c r="G1877" s="45"/>
      <c r="H1877" s="56">
        <v>44476</v>
      </c>
    </row>
    <row r="1878" spans="1:8" x14ac:dyDescent="0.25">
      <c r="A1878" s="121" t="s">
        <v>1558</v>
      </c>
      <c r="B1878" s="86">
        <v>6</v>
      </c>
      <c r="C1878" s="105">
        <v>7278955</v>
      </c>
      <c r="D1878" s="48">
        <v>44435</v>
      </c>
      <c r="E1878" s="39" t="s">
        <v>193</v>
      </c>
      <c r="F1878" s="39" t="s">
        <v>38</v>
      </c>
      <c r="G1878" s="45"/>
      <c r="H1878" s="56">
        <v>44998</v>
      </c>
    </row>
    <row r="1879" spans="1:8" x14ac:dyDescent="0.25">
      <c r="A1879" s="121" t="s">
        <v>562</v>
      </c>
      <c r="B1879" s="86">
        <v>6</v>
      </c>
      <c r="C1879" s="105">
        <v>7238078</v>
      </c>
      <c r="D1879" s="48">
        <v>43859</v>
      </c>
      <c r="E1879" s="39" t="s">
        <v>193</v>
      </c>
      <c r="F1879" s="39" t="s">
        <v>38</v>
      </c>
      <c r="G1879" s="45"/>
      <c r="H1879" s="56">
        <v>44392</v>
      </c>
    </row>
    <row r="1880" spans="1:8" x14ac:dyDescent="0.25">
      <c r="A1880" s="121" t="s">
        <v>562</v>
      </c>
      <c r="B1880" s="86">
        <v>6</v>
      </c>
      <c r="C1880" s="105">
        <v>7242686</v>
      </c>
      <c r="D1880" s="48">
        <v>43920</v>
      </c>
      <c r="E1880" s="39" t="s">
        <v>193</v>
      </c>
      <c r="F1880" s="39" t="s">
        <v>38</v>
      </c>
      <c r="G1880" s="45"/>
      <c r="H1880" s="56">
        <v>44397</v>
      </c>
    </row>
    <row r="1881" spans="1:8" x14ac:dyDescent="0.25">
      <c r="A1881" s="121" t="s">
        <v>562</v>
      </c>
      <c r="B1881" s="86">
        <v>6</v>
      </c>
      <c r="C1881" s="105">
        <v>7285981</v>
      </c>
      <c r="D1881" s="48">
        <v>44529</v>
      </c>
      <c r="E1881" s="39" t="s">
        <v>193</v>
      </c>
      <c r="F1881" s="39" t="s">
        <v>38</v>
      </c>
      <c r="G1881" s="45"/>
      <c r="H1881" s="56">
        <v>44998</v>
      </c>
    </row>
    <row r="1882" spans="1:8" x14ac:dyDescent="0.25">
      <c r="A1882" s="121" t="s">
        <v>1422</v>
      </c>
      <c r="B1882" s="86">
        <v>98.25</v>
      </c>
      <c r="C1882" s="105">
        <v>127190</v>
      </c>
      <c r="D1882" s="48">
        <v>44973</v>
      </c>
      <c r="E1882" s="39" t="s">
        <v>0</v>
      </c>
      <c r="F1882" s="39" t="s">
        <v>205</v>
      </c>
      <c r="G1882" s="45" t="s">
        <v>1507</v>
      </c>
      <c r="H1882" s="56">
        <v>44973</v>
      </c>
    </row>
    <row r="1883" spans="1:8" x14ac:dyDescent="0.25">
      <c r="A1883" s="121" t="s">
        <v>2540</v>
      </c>
      <c r="B1883" s="86">
        <v>15</v>
      </c>
      <c r="C1883" s="105">
        <v>7324883</v>
      </c>
      <c r="D1883" s="48">
        <v>45043</v>
      </c>
      <c r="E1883" s="39" t="s">
        <v>193</v>
      </c>
      <c r="F1883" s="39" t="s">
        <v>38</v>
      </c>
      <c r="G1883" s="45"/>
      <c r="H1883" s="56">
        <v>45415</v>
      </c>
    </row>
    <row r="1884" spans="1:8" x14ac:dyDescent="0.25">
      <c r="A1884" s="121" t="s">
        <v>1242</v>
      </c>
      <c r="B1884" s="86">
        <v>60</v>
      </c>
      <c r="C1884" s="105">
        <v>7274428</v>
      </c>
      <c r="D1884" s="48">
        <v>44375</v>
      </c>
      <c r="E1884" s="39" t="s">
        <v>193</v>
      </c>
      <c r="F1884" s="39" t="s">
        <v>38</v>
      </c>
      <c r="G1884" s="45"/>
      <c r="H1884" s="56">
        <v>44830</v>
      </c>
    </row>
    <row r="1885" spans="1:8" x14ac:dyDescent="0.25">
      <c r="A1885" s="121" t="s">
        <v>2498</v>
      </c>
      <c r="B1885" s="86">
        <v>6</v>
      </c>
      <c r="C1885" s="105">
        <v>7322595</v>
      </c>
      <c r="D1885" s="48">
        <v>45015</v>
      </c>
      <c r="E1885" s="39" t="s">
        <v>193</v>
      </c>
      <c r="F1885" s="39" t="s">
        <v>38</v>
      </c>
      <c r="G1885" s="45"/>
      <c r="H1885" s="56">
        <v>45415</v>
      </c>
    </row>
    <row r="1886" spans="1:8" x14ac:dyDescent="0.25">
      <c r="A1886" s="121" t="s">
        <v>2500</v>
      </c>
      <c r="B1886" s="86">
        <v>6</v>
      </c>
      <c r="C1886" s="105">
        <v>7322597</v>
      </c>
      <c r="D1886" s="48">
        <v>45015</v>
      </c>
      <c r="E1886" s="39" t="s">
        <v>193</v>
      </c>
      <c r="F1886" s="39" t="s">
        <v>38</v>
      </c>
      <c r="G1886" s="45"/>
      <c r="H1886" s="56">
        <v>45415</v>
      </c>
    </row>
    <row r="1887" spans="1:8" x14ac:dyDescent="0.25">
      <c r="A1887" s="121" t="s">
        <v>2544</v>
      </c>
      <c r="B1887" s="86">
        <v>120</v>
      </c>
      <c r="C1887" s="105">
        <v>7324935</v>
      </c>
      <c r="D1887" s="48">
        <v>45043</v>
      </c>
      <c r="E1887" s="39" t="s">
        <v>193</v>
      </c>
      <c r="F1887" s="39" t="s">
        <v>38</v>
      </c>
      <c r="G1887" s="45"/>
      <c r="H1887" s="56">
        <v>45415</v>
      </c>
    </row>
    <row r="1888" spans="1:8" x14ac:dyDescent="0.25">
      <c r="A1888" s="121" t="s">
        <v>1874</v>
      </c>
      <c r="B1888" s="86">
        <v>6</v>
      </c>
      <c r="C1888" s="105">
        <v>7296633</v>
      </c>
      <c r="D1888" s="48">
        <v>45043</v>
      </c>
      <c r="E1888" s="39" t="s">
        <v>193</v>
      </c>
      <c r="F1888" s="39" t="s">
        <v>38</v>
      </c>
      <c r="G1888" s="45"/>
      <c r="H1888" s="56">
        <v>45279</v>
      </c>
    </row>
    <row r="1889" spans="1:8" x14ac:dyDescent="0.25">
      <c r="A1889" s="121" t="s">
        <v>2515</v>
      </c>
      <c r="B1889" s="86">
        <v>6</v>
      </c>
      <c r="C1889" s="105">
        <v>7322693</v>
      </c>
      <c r="D1889" s="48">
        <v>45015</v>
      </c>
      <c r="E1889" s="39" t="s">
        <v>193</v>
      </c>
      <c r="F1889" s="39" t="s">
        <v>38</v>
      </c>
      <c r="G1889" s="45"/>
      <c r="H1889" s="56">
        <v>45415</v>
      </c>
    </row>
    <row r="1890" spans="1:8" x14ac:dyDescent="0.25">
      <c r="A1890" s="121" t="s">
        <v>1905</v>
      </c>
      <c r="B1890" s="86">
        <v>6</v>
      </c>
      <c r="C1890" s="105">
        <v>7298937</v>
      </c>
      <c r="D1890" s="48">
        <v>45071</v>
      </c>
      <c r="E1890" s="39" t="s">
        <v>193</v>
      </c>
      <c r="F1890" s="39" t="s">
        <v>38</v>
      </c>
      <c r="G1890" s="45"/>
      <c r="H1890" s="56">
        <v>45279</v>
      </c>
    </row>
    <row r="1891" spans="1:8" x14ac:dyDescent="0.25">
      <c r="A1891" s="121" t="s">
        <v>1905</v>
      </c>
      <c r="B1891" s="86">
        <v>6</v>
      </c>
      <c r="C1891" s="105">
        <v>7298938</v>
      </c>
      <c r="D1891" s="48">
        <v>45071</v>
      </c>
      <c r="E1891" s="39" t="s">
        <v>193</v>
      </c>
      <c r="F1891" s="39" t="s">
        <v>38</v>
      </c>
      <c r="G1891" s="45"/>
      <c r="H1891" s="56">
        <v>45279</v>
      </c>
    </row>
    <row r="1892" spans="1:8" x14ac:dyDescent="0.25">
      <c r="A1892" s="121" t="s">
        <v>2004</v>
      </c>
      <c r="B1892" s="86">
        <v>130</v>
      </c>
      <c r="C1892" s="105">
        <v>130170</v>
      </c>
      <c r="D1892" s="48">
        <v>45334</v>
      </c>
      <c r="E1892" s="39" t="s">
        <v>0</v>
      </c>
      <c r="F1892" s="39" t="s">
        <v>205</v>
      </c>
      <c r="G1892" s="45" t="s">
        <v>1967</v>
      </c>
      <c r="H1892" s="56">
        <v>45342</v>
      </c>
    </row>
    <row r="1893" spans="1:8" x14ac:dyDescent="0.25">
      <c r="A1893" s="121" t="s">
        <v>2164</v>
      </c>
      <c r="B1893" s="86">
        <v>6</v>
      </c>
      <c r="C1893" s="105">
        <v>7308647</v>
      </c>
      <c r="D1893" s="48">
        <v>44834</v>
      </c>
      <c r="E1893" s="39" t="s">
        <v>193</v>
      </c>
      <c r="F1893" s="39" t="s">
        <v>38</v>
      </c>
      <c r="G1893" s="45"/>
      <c r="H1893" s="56">
        <v>45359</v>
      </c>
    </row>
    <row r="1894" spans="1:8" x14ac:dyDescent="0.25">
      <c r="A1894" s="121" t="s">
        <v>2074</v>
      </c>
      <c r="B1894" s="86">
        <v>6</v>
      </c>
      <c r="C1894" s="105">
        <v>7303937</v>
      </c>
      <c r="D1894" s="48">
        <v>44770</v>
      </c>
      <c r="E1894" s="39" t="s">
        <v>193</v>
      </c>
      <c r="F1894" s="39" t="s">
        <v>38</v>
      </c>
      <c r="G1894" s="45"/>
      <c r="H1894" s="56">
        <v>45357</v>
      </c>
    </row>
    <row r="1895" spans="1:8" x14ac:dyDescent="0.25">
      <c r="A1895" s="121" t="s">
        <v>2538</v>
      </c>
      <c r="B1895" s="86">
        <v>15</v>
      </c>
      <c r="C1895" s="105">
        <v>7324863</v>
      </c>
      <c r="D1895" s="48">
        <v>45043</v>
      </c>
      <c r="E1895" s="39" t="s">
        <v>193</v>
      </c>
      <c r="F1895" s="39" t="s">
        <v>38</v>
      </c>
      <c r="G1895" s="45"/>
      <c r="H1895" s="56">
        <v>45415</v>
      </c>
    </row>
    <row r="1896" spans="1:8" x14ac:dyDescent="0.25">
      <c r="A1896" s="121" t="s">
        <v>1100</v>
      </c>
      <c r="B1896" s="86">
        <v>19.23</v>
      </c>
      <c r="C1896" s="105">
        <v>7267565</v>
      </c>
      <c r="D1896" s="48">
        <v>44281</v>
      </c>
      <c r="E1896" s="39" t="s">
        <v>193</v>
      </c>
      <c r="F1896" s="39" t="s">
        <v>38</v>
      </c>
      <c r="G1896" s="45"/>
      <c r="H1896" s="56">
        <v>44683</v>
      </c>
    </row>
    <row r="1897" spans="1:8" x14ac:dyDescent="0.25">
      <c r="A1897" s="121" t="s">
        <v>1372</v>
      </c>
      <c r="B1897" s="86">
        <v>6.5</v>
      </c>
      <c r="C1897" s="105">
        <v>123811</v>
      </c>
      <c r="D1897" s="48">
        <v>44973</v>
      </c>
      <c r="E1897" s="39" t="s">
        <v>0</v>
      </c>
      <c r="F1897" s="39" t="s">
        <v>205</v>
      </c>
      <c r="G1897" s="45" t="s">
        <v>1439</v>
      </c>
      <c r="H1897" s="56">
        <v>44973</v>
      </c>
    </row>
    <row r="1898" spans="1:8" x14ac:dyDescent="0.25">
      <c r="A1898" s="121" t="s">
        <v>1029</v>
      </c>
      <c r="B1898" s="86">
        <v>25</v>
      </c>
      <c r="C1898" s="105">
        <v>7263392</v>
      </c>
      <c r="D1898" s="48">
        <v>44222</v>
      </c>
      <c r="E1898" s="39" t="s">
        <v>193</v>
      </c>
      <c r="F1898" s="39" t="s">
        <v>38</v>
      </c>
      <c r="G1898" s="45"/>
      <c r="H1898" s="56">
        <v>44676</v>
      </c>
    </row>
    <row r="1899" spans="1:8" x14ac:dyDescent="0.25">
      <c r="A1899" s="121" t="s">
        <v>1029</v>
      </c>
      <c r="B1899" s="86">
        <v>25</v>
      </c>
      <c r="C1899" s="105">
        <v>7263393</v>
      </c>
      <c r="D1899" s="48">
        <v>44222</v>
      </c>
      <c r="E1899" s="39" t="s">
        <v>193</v>
      </c>
      <c r="F1899" s="39" t="s">
        <v>38</v>
      </c>
      <c r="G1899" s="45"/>
      <c r="H1899" s="56">
        <v>44676</v>
      </c>
    </row>
    <row r="1900" spans="1:8" x14ac:dyDescent="0.25">
      <c r="A1900" s="121" t="s">
        <v>1029</v>
      </c>
      <c r="B1900" s="86">
        <v>25</v>
      </c>
      <c r="C1900" s="105">
        <v>7263394</v>
      </c>
      <c r="D1900" s="48">
        <v>44222</v>
      </c>
      <c r="E1900" s="39" t="s">
        <v>193</v>
      </c>
      <c r="F1900" s="39" t="s">
        <v>38</v>
      </c>
      <c r="G1900" s="45"/>
      <c r="H1900" s="56">
        <v>44676</v>
      </c>
    </row>
    <row r="1901" spans="1:8" x14ac:dyDescent="0.25">
      <c r="A1901" s="121" t="s">
        <v>1860</v>
      </c>
      <c r="B1901" s="86">
        <v>6</v>
      </c>
      <c r="C1901" s="105">
        <v>7296551</v>
      </c>
      <c r="D1901" s="48">
        <v>45043</v>
      </c>
      <c r="E1901" s="39" t="s">
        <v>193</v>
      </c>
      <c r="F1901" s="39" t="s">
        <v>38</v>
      </c>
      <c r="G1901" s="45"/>
      <c r="H1901" s="56">
        <v>45279</v>
      </c>
    </row>
    <row r="1902" spans="1:8" x14ac:dyDescent="0.25">
      <c r="A1902" s="121" t="s">
        <v>2179</v>
      </c>
      <c r="B1902" s="86">
        <v>6</v>
      </c>
      <c r="C1902" s="105">
        <v>7308700</v>
      </c>
      <c r="D1902" s="48">
        <v>44834</v>
      </c>
      <c r="E1902" s="39" t="s">
        <v>193</v>
      </c>
      <c r="F1902" s="39" t="s">
        <v>38</v>
      </c>
      <c r="G1902" s="45"/>
      <c r="H1902" s="56">
        <v>45359</v>
      </c>
    </row>
    <row r="1903" spans="1:8" x14ac:dyDescent="0.25">
      <c r="A1903" s="121" t="s">
        <v>1174</v>
      </c>
      <c r="B1903" s="86">
        <v>6</v>
      </c>
      <c r="C1903" s="105">
        <v>7270039</v>
      </c>
      <c r="D1903" s="48">
        <v>44314</v>
      </c>
      <c r="E1903" s="39" t="s">
        <v>193</v>
      </c>
      <c r="F1903" s="39" t="s">
        <v>38</v>
      </c>
      <c r="G1903" s="45"/>
      <c r="H1903" s="56">
        <v>44685</v>
      </c>
    </row>
    <row r="1904" spans="1:8" x14ac:dyDescent="0.25">
      <c r="A1904" s="121" t="s">
        <v>2428</v>
      </c>
      <c r="B1904" s="86">
        <v>6</v>
      </c>
      <c r="C1904" s="105">
        <v>7320156</v>
      </c>
      <c r="D1904" s="48">
        <v>44985</v>
      </c>
      <c r="E1904" s="39" t="s">
        <v>193</v>
      </c>
      <c r="F1904" s="39" t="s">
        <v>38</v>
      </c>
      <c r="G1904" s="45"/>
      <c r="H1904" s="56">
        <v>45371</v>
      </c>
    </row>
    <row r="1905" spans="1:8" x14ac:dyDescent="0.25">
      <c r="A1905" s="121" t="s">
        <v>765</v>
      </c>
      <c r="B1905" s="86">
        <v>6</v>
      </c>
      <c r="C1905" s="105">
        <v>7253104</v>
      </c>
      <c r="D1905" s="48">
        <v>44074</v>
      </c>
      <c r="E1905" s="39" t="s">
        <v>193</v>
      </c>
      <c r="F1905" s="39" t="s">
        <v>38</v>
      </c>
      <c r="G1905" s="45"/>
      <c r="H1905" s="56">
        <v>44442</v>
      </c>
    </row>
    <row r="1906" spans="1:8" x14ac:dyDescent="0.25">
      <c r="A1906" s="121" t="s">
        <v>765</v>
      </c>
      <c r="B1906" s="86">
        <v>6</v>
      </c>
      <c r="C1906" s="105">
        <v>7261639</v>
      </c>
      <c r="D1906" s="48">
        <v>44187</v>
      </c>
      <c r="E1906" s="39" t="s">
        <v>193</v>
      </c>
      <c r="F1906" s="39" t="s">
        <v>38</v>
      </c>
      <c r="G1906" s="45"/>
      <c r="H1906" s="56">
        <v>44672</v>
      </c>
    </row>
    <row r="1907" spans="1:8" x14ac:dyDescent="0.25">
      <c r="A1907" s="121" t="s">
        <v>2543</v>
      </c>
      <c r="B1907" s="86">
        <v>60</v>
      </c>
      <c r="C1907" s="105">
        <v>7324934</v>
      </c>
      <c r="D1907" s="48">
        <v>45043</v>
      </c>
      <c r="E1907" s="39" t="s">
        <v>193</v>
      </c>
      <c r="F1907" s="39" t="s">
        <v>38</v>
      </c>
      <c r="G1907" s="45"/>
      <c r="H1907" s="56">
        <v>45415</v>
      </c>
    </row>
    <row r="1908" spans="1:8" x14ac:dyDescent="0.25">
      <c r="A1908" s="18" t="s">
        <v>2334</v>
      </c>
      <c r="B1908" s="10">
        <v>15</v>
      </c>
      <c r="C1908" s="42">
        <v>7315838</v>
      </c>
      <c r="D1908" s="36">
        <v>44924</v>
      </c>
      <c r="E1908" s="39" t="s">
        <v>193</v>
      </c>
      <c r="F1908" s="39" t="s">
        <v>38</v>
      </c>
      <c r="H1908" s="40">
        <v>45363</v>
      </c>
    </row>
    <row r="1909" spans="1:8" x14ac:dyDescent="0.25">
      <c r="A1909" s="121" t="s">
        <v>483</v>
      </c>
      <c r="B1909" s="86">
        <v>125</v>
      </c>
      <c r="C1909" s="105">
        <v>7232443</v>
      </c>
      <c r="D1909" s="48">
        <v>43783</v>
      </c>
      <c r="E1909" s="39" t="s">
        <v>193</v>
      </c>
      <c r="F1909" s="39" t="s">
        <v>38</v>
      </c>
      <c r="G1909" s="45"/>
      <c r="H1909" s="56">
        <v>44341</v>
      </c>
    </row>
    <row r="1910" spans="1:8" x14ac:dyDescent="0.25">
      <c r="A1910" s="121" t="s">
        <v>616</v>
      </c>
      <c r="B1910" s="86">
        <v>6</v>
      </c>
      <c r="C1910" s="105">
        <v>7242644</v>
      </c>
      <c r="D1910" s="48">
        <v>43920</v>
      </c>
      <c r="E1910" s="39" t="s">
        <v>193</v>
      </c>
      <c r="F1910" s="39" t="s">
        <v>38</v>
      </c>
      <c r="G1910" s="45"/>
      <c r="H1910" s="56">
        <v>44397</v>
      </c>
    </row>
    <row r="1911" spans="1:8" x14ac:dyDescent="0.25">
      <c r="A1911" s="121" t="s">
        <v>1683</v>
      </c>
      <c r="B1911" s="86">
        <v>15</v>
      </c>
      <c r="C1911" s="105">
        <v>7287916</v>
      </c>
      <c r="D1911" s="48">
        <v>44551</v>
      </c>
      <c r="E1911" s="39" t="s">
        <v>193</v>
      </c>
      <c r="F1911" s="39" t="s">
        <v>38</v>
      </c>
      <c r="G1911" s="45"/>
      <c r="H1911" s="56">
        <v>44998</v>
      </c>
    </row>
    <row r="1912" spans="1:8" x14ac:dyDescent="0.25">
      <c r="A1912" s="121" t="s">
        <v>937</v>
      </c>
      <c r="B1912" s="86">
        <v>624</v>
      </c>
      <c r="C1912" s="105">
        <v>122835</v>
      </c>
      <c r="D1912" s="48">
        <v>44602</v>
      </c>
      <c r="E1912" s="39" t="s">
        <v>0</v>
      </c>
      <c r="F1912" s="39" t="s">
        <v>205</v>
      </c>
      <c r="G1912" s="45" t="s">
        <v>980</v>
      </c>
      <c r="H1912" s="56">
        <v>44606</v>
      </c>
    </row>
    <row r="1913" spans="1:8" x14ac:dyDescent="0.25">
      <c r="A1913" s="121" t="s">
        <v>937</v>
      </c>
      <c r="B1913" s="86">
        <v>95</v>
      </c>
      <c r="C1913" s="105">
        <v>123739</v>
      </c>
      <c r="D1913" s="48">
        <v>44973</v>
      </c>
      <c r="E1913" s="39" t="s">
        <v>0</v>
      </c>
      <c r="F1913" s="39" t="s">
        <v>205</v>
      </c>
      <c r="G1913" s="45" t="s">
        <v>1437</v>
      </c>
      <c r="H1913" s="56">
        <v>44973</v>
      </c>
    </row>
    <row r="1914" spans="1:8" x14ac:dyDescent="0.25">
      <c r="A1914" s="121" t="s">
        <v>937</v>
      </c>
      <c r="B1914" s="86">
        <v>129</v>
      </c>
      <c r="C1914" s="105">
        <v>123835</v>
      </c>
      <c r="D1914" s="48">
        <v>44973</v>
      </c>
      <c r="E1914" s="39" t="s">
        <v>0</v>
      </c>
      <c r="F1914" s="39" t="s">
        <v>205</v>
      </c>
      <c r="G1914" s="45" t="s">
        <v>1441</v>
      </c>
      <c r="H1914" s="56">
        <v>44973</v>
      </c>
    </row>
    <row r="1915" spans="1:8" x14ac:dyDescent="0.25">
      <c r="A1915" s="121" t="s">
        <v>937</v>
      </c>
      <c r="B1915" s="86">
        <v>128</v>
      </c>
      <c r="C1915" s="105">
        <v>123835</v>
      </c>
      <c r="D1915" s="48">
        <v>44973</v>
      </c>
      <c r="E1915" s="39" t="s">
        <v>0</v>
      </c>
      <c r="F1915" s="39" t="s">
        <v>205</v>
      </c>
      <c r="G1915" s="45" t="s">
        <v>1442</v>
      </c>
      <c r="H1915" s="56">
        <v>44973</v>
      </c>
    </row>
    <row r="1916" spans="1:8" x14ac:dyDescent="0.25">
      <c r="A1916" s="121" t="s">
        <v>937</v>
      </c>
      <c r="B1916" s="86">
        <v>92</v>
      </c>
      <c r="C1916" s="105">
        <v>124296</v>
      </c>
      <c r="D1916" s="48">
        <v>44973</v>
      </c>
      <c r="E1916" s="39" t="s">
        <v>0</v>
      </c>
      <c r="F1916" s="39" t="s">
        <v>205</v>
      </c>
      <c r="G1916" s="45" t="s">
        <v>1460</v>
      </c>
      <c r="H1916" s="56">
        <v>44973</v>
      </c>
    </row>
    <row r="1917" spans="1:8" x14ac:dyDescent="0.25">
      <c r="A1917" s="121" t="s">
        <v>937</v>
      </c>
      <c r="B1917" s="86">
        <v>91</v>
      </c>
      <c r="C1917" s="105">
        <v>124576</v>
      </c>
      <c r="D1917" s="48">
        <v>44973</v>
      </c>
      <c r="E1917" s="39" t="s">
        <v>0</v>
      </c>
      <c r="F1917" s="39" t="s">
        <v>205</v>
      </c>
      <c r="G1917" s="45" t="s">
        <v>1468</v>
      </c>
      <c r="H1917" s="56">
        <v>44973</v>
      </c>
    </row>
    <row r="1918" spans="1:8" x14ac:dyDescent="0.25">
      <c r="A1918" s="121" t="s">
        <v>937</v>
      </c>
      <c r="B1918" s="86">
        <v>1287</v>
      </c>
      <c r="C1918" s="105">
        <v>127708</v>
      </c>
      <c r="D1918" s="48">
        <v>45334</v>
      </c>
      <c r="E1918" s="39" t="s">
        <v>0</v>
      </c>
      <c r="F1918" s="39" t="s">
        <v>205</v>
      </c>
      <c r="G1918" s="45" t="s">
        <v>1941</v>
      </c>
      <c r="H1918" s="56">
        <v>45342</v>
      </c>
    </row>
    <row r="1919" spans="1:8" x14ac:dyDescent="0.25">
      <c r="A1919" s="121" t="s">
        <v>937</v>
      </c>
      <c r="B1919" s="86">
        <v>115.9</v>
      </c>
      <c r="C1919" s="105">
        <v>129370</v>
      </c>
      <c r="D1919" s="48">
        <v>45334</v>
      </c>
      <c r="E1919" s="39" t="s">
        <v>0</v>
      </c>
      <c r="F1919" s="39" t="s">
        <v>205</v>
      </c>
      <c r="G1919" s="45" t="s">
        <v>1956</v>
      </c>
      <c r="H1919" s="56">
        <v>45342</v>
      </c>
    </row>
    <row r="1920" spans="1:8" x14ac:dyDescent="0.25">
      <c r="A1920" s="121" t="s">
        <v>937</v>
      </c>
      <c r="B1920" s="86">
        <v>105.9</v>
      </c>
      <c r="C1920" s="105">
        <v>129370</v>
      </c>
      <c r="D1920" s="48">
        <v>45334</v>
      </c>
      <c r="E1920" s="39" t="s">
        <v>0</v>
      </c>
      <c r="F1920" s="39" t="s">
        <v>205</v>
      </c>
      <c r="G1920" s="45" t="s">
        <v>1957</v>
      </c>
      <c r="H1920" s="56">
        <v>45342</v>
      </c>
    </row>
    <row r="1921" spans="1:8" x14ac:dyDescent="0.25">
      <c r="A1921" s="121" t="s">
        <v>937</v>
      </c>
      <c r="B1921" s="86">
        <v>115.9</v>
      </c>
      <c r="C1921" s="105">
        <v>129370</v>
      </c>
      <c r="D1921" s="48">
        <v>45334</v>
      </c>
      <c r="E1921" s="39" t="s">
        <v>0</v>
      </c>
      <c r="F1921" s="39" t="s">
        <v>205</v>
      </c>
      <c r="G1921" s="45" t="s">
        <v>1959</v>
      </c>
      <c r="H1921" s="56">
        <v>45342</v>
      </c>
    </row>
    <row r="1922" spans="1:8" x14ac:dyDescent="0.25">
      <c r="A1922" s="121" t="s">
        <v>937</v>
      </c>
      <c r="B1922" s="86">
        <v>115.9</v>
      </c>
      <c r="C1922" s="105">
        <v>129370</v>
      </c>
      <c r="D1922" s="48">
        <v>45334</v>
      </c>
      <c r="E1922" s="39" t="s">
        <v>0</v>
      </c>
      <c r="F1922" s="39" t="s">
        <v>205</v>
      </c>
      <c r="G1922" s="45" t="s">
        <v>1958</v>
      </c>
      <c r="H1922" s="56">
        <v>45342</v>
      </c>
    </row>
    <row r="1923" spans="1:8" x14ac:dyDescent="0.25">
      <c r="A1923" s="121" t="s">
        <v>937</v>
      </c>
      <c r="B1923" s="86">
        <v>115.9</v>
      </c>
      <c r="C1923" s="105">
        <v>129370</v>
      </c>
      <c r="D1923" s="48">
        <v>45334</v>
      </c>
      <c r="E1923" s="39" t="s">
        <v>0</v>
      </c>
      <c r="F1923" s="39" t="s">
        <v>205</v>
      </c>
      <c r="G1923" s="45" t="s">
        <v>1960</v>
      </c>
      <c r="H1923" s="56">
        <v>45342</v>
      </c>
    </row>
    <row r="1924" spans="1:8" x14ac:dyDescent="0.25">
      <c r="A1924" s="121" t="s">
        <v>937</v>
      </c>
      <c r="B1924" s="86">
        <v>105.9</v>
      </c>
      <c r="C1924" s="105">
        <v>129370</v>
      </c>
      <c r="D1924" s="48">
        <v>45334</v>
      </c>
      <c r="E1924" s="39" t="s">
        <v>0</v>
      </c>
      <c r="F1924" s="39" t="s">
        <v>205</v>
      </c>
      <c r="G1924" s="45" t="s">
        <v>1961</v>
      </c>
      <c r="H1924" s="56">
        <v>45342</v>
      </c>
    </row>
    <row r="1925" spans="1:8" x14ac:dyDescent="0.25">
      <c r="A1925" s="121" t="s">
        <v>476</v>
      </c>
      <c r="B1925" s="86">
        <v>6</v>
      </c>
      <c r="C1925" s="105">
        <v>7236232</v>
      </c>
      <c r="D1925" s="48">
        <v>43825</v>
      </c>
      <c r="E1925" s="39" t="s">
        <v>193</v>
      </c>
      <c r="F1925" s="39" t="s">
        <v>38</v>
      </c>
      <c r="G1925" s="45"/>
      <c r="H1925" s="56">
        <v>44341</v>
      </c>
    </row>
    <row r="1926" spans="1:8" x14ac:dyDescent="0.25">
      <c r="A1926" s="121" t="s">
        <v>1613</v>
      </c>
      <c r="B1926" s="86">
        <v>6</v>
      </c>
      <c r="C1926" s="105">
        <v>7282799</v>
      </c>
      <c r="D1926" s="48">
        <v>44496</v>
      </c>
      <c r="E1926" s="39" t="s">
        <v>193</v>
      </c>
      <c r="F1926" s="39" t="s">
        <v>38</v>
      </c>
      <c r="G1926" s="45"/>
      <c r="H1926" s="56">
        <v>44998</v>
      </c>
    </row>
    <row r="1927" spans="1:8" x14ac:dyDescent="0.25">
      <c r="A1927" s="121" t="s">
        <v>2023</v>
      </c>
      <c r="B1927" s="86">
        <v>43.29</v>
      </c>
      <c r="C1927" s="105">
        <v>7302225</v>
      </c>
      <c r="D1927" s="48">
        <v>44757</v>
      </c>
      <c r="E1927" s="39" t="s">
        <v>193</v>
      </c>
      <c r="F1927" s="39" t="s">
        <v>38</v>
      </c>
      <c r="G1927" s="45"/>
      <c r="H1927" s="56">
        <v>45357</v>
      </c>
    </row>
    <row r="1928" spans="1:8" x14ac:dyDescent="0.25">
      <c r="A1928" s="121" t="s">
        <v>666</v>
      </c>
      <c r="B1928" s="86">
        <v>0.77</v>
      </c>
      <c r="C1928" s="105">
        <v>7245791</v>
      </c>
      <c r="D1928" s="48">
        <v>43959</v>
      </c>
      <c r="E1928" s="39" t="s">
        <v>193</v>
      </c>
      <c r="F1928" s="39" t="s">
        <v>38</v>
      </c>
      <c r="G1928" s="45"/>
      <c r="H1928" s="56">
        <v>44400</v>
      </c>
    </row>
    <row r="1929" spans="1:8" x14ac:dyDescent="0.25">
      <c r="A1929" s="121" t="s">
        <v>1797</v>
      </c>
      <c r="B1929" s="86">
        <v>6</v>
      </c>
      <c r="C1929" s="105">
        <v>7294382</v>
      </c>
      <c r="D1929" s="48">
        <v>44650</v>
      </c>
      <c r="E1929" s="39" t="s">
        <v>193</v>
      </c>
      <c r="F1929" s="39" t="s">
        <v>38</v>
      </c>
      <c r="G1929" s="45"/>
      <c r="H1929" s="56">
        <v>45002</v>
      </c>
    </row>
    <row r="1930" spans="1:8" x14ac:dyDescent="0.25">
      <c r="A1930" s="121" t="s">
        <v>1871</v>
      </c>
      <c r="B1930" s="86">
        <v>6</v>
      </c>
      <c r="C1930" s="105">
        <v>7296607</v>
      </c>
      <c r="D1930" s="48">
        <v>45043</v>
      </c>
      <c r="E1930" s="39" t="s">
        <v>193</v>
      </c>
      <c r="F1930" s="39" t="s">
        <v>38</v>
      </c>
      <c r="G1930" s="45"/>
      <c r="H1930" s="56">
        <v>45279</v>
      </c>
    </row>
    <row r="1931" spans="1:8" x14ac:dyDescent="0.25">
      <c r="A1931" s="121" t="s">
        <v>1043</v>
      </c>
      <c r="B1931" s="86">
        <v>6</v>
      </c>
      <c r="C1931" s="105">
        <v>7263640</v>
      </c>
      <c r="D1931" s="48">
        <v>44223</v>
      </c>
      <c r="E1931" s="39" t="s">
        <v>193</v>
      </c>
      <c r="F1931" s="39" t="s">
        <v>38</v>
      </c>
      <c r="G1931" s="45"/>
      <c r="H1931" s="56">
        <v>44676</v>
      </c>
    </row>
    <row r="1932" spans="1:8" x14ac:dyDescent="0.25">
      <c r="A1932" s="121" t="s">
        <v>821</v>
      </c>
      <c r="B1932" s="86">
        <v>6</v>
      </c>
      <c r="C1932" s="105">
        <v>7257350</v>
      </c>
      <c r="D1932" s="48">
        <v>44133</v>
      </c>
      <c r="E1932" s="39" t="s">
        <v>193</v>
      </c>
      <c r="F1932" s="39" t="s">
        <v>38</v>
      </c>
      <c r="G1932" s="45"/>
      <c r="H1932" s="56">
        <v>44510</v>
      </c>
    </row>
    <row r="1933" spans="1:8" x14ac:dyDescent="0.25">
      <c r="A1933" s="121" t="s">
        <v>1811</v>
      </c>
      <c r="B1933" s="86">
        <v>6</v>
      </c>
      <c r="C1933" s="105">
        <v>7294450</v>
      </c>
      <c r="D1933" s="48">
        <v>44650</v>
      </c>
      <c r="E1933" s="39" t="s">
        <v>193</v>
      </c>
      <c r="F1933" s="39" t="s">
        <v>38</v>
      </c>
      <c r="G1933" s="45"/>
      <c r="H1933" s="56">
        <v>45002</v>
      </c>
    </row>
    <row r="1934" spans="1:8" x14ac:dyDescent="0.25">
      <c r="A1934" s="121" t="s">
        <v>1741</v>
      </c>
      <c r="B1934" s="86">
        <v>6</v>
      </c>
      <c r="C1934" s="105">
        <v>7291906</v>
      </c>
      <c r="D1934" s="48">
        <v>44616</v>
      </c>
      <c r="E1934" s="39" t="s">
        <v>193</v>
      </c>
      <c r="F1934" s="39" t="s">
        <v>38</v>
      </c>
      <c r="G1934" s="45"/>
      <c r="H1934" s="56">
        <v>45002</v>
      </c>
    </row>
    <row r="1935" spans="1:8" x14ac:dyDescent="0.25">
      <c r="A1935" s="121" t="s">
        <v>1741</v>
      </c>
      <c r="B1935" s="86">
        <v>6</v>
      </c>
      <c r="C1935" s="105">
        <v>7294357</v>
      </c>
      <c r="D1935" s="48">
        <v>44650</v>
      </c>
      <c r="E1935" s="39" t="s">
        <v>193</v>
      </c>
      <c r="F1935" s="39" t="s">
        <v>38</v>
      </c>
      <c r="G1935" s="45"/>
      <c r="H1935" s="56">
        <v>45002</v>
      </c>
    </row>
    <row r="1936" spans="1:8" x14ac:dyDescent="0.25">
      <c r="A1936" s="121" t="s">
        <v>848</v>
      </c>
      <c r="B1936" s="86">
        <v>10</v>
      </c>
      <c r="C1936" s="105">
        <v>7258629</v>
      </c>
      <c r="D1936" s="48">
        <v>44153</v>
      </c>
      <c r="E1936" s="39" t="s">
        <v>193</v>
      </c>
      <c r="F1936" s="39" t="s">
        <v>38</v>
      </c>
      <c r="G1936" s="45"/>
      <c r="H1936" s="56">
        <v>44548</v>
      </c>
    </row>
    <row r="1937" spans="1:8" x14ac:dyDescent="0.25">
      <c r="A1937" s="121" t="s">
        <v>1878</v>
      </c>
      <c r="B1937" s="86">
        <v>1000</v>
      </c>
      <c r="C1937" s="105">
        <v>7298215</v>
      </c>
      <c r="D1937" s="48">
        <v>45063</v>
      </c>
      <c r="E1937" s="39" t="s">
        <v>193</v>
      </c>
      <c r="F1937" s="39" t="s">
        <v>38</v>
      </c>
      <c r="G1937" s="45"/>
      <c r="H1937" s="56">
        <v>45279</v>
      </c>
    </row>
    <row r="1938" spans="1:8" x14ac:dyDescent="0.25">
      <c r="A1938" s="121" t="s">
        <v>527</v>
      </c>
      <c r="B1938" s="86">
        <v>15</v>
      </c>
      <c r="C1938" s="105">
        <v>7233477</v>
      </c>
      <c r="D1938" s="48">
        <v>43790</v>
      </c>
      <c r="E1938" s="39" t="s">
        <v>193</v>
      </c>
      <c r="F1938" s="39" t="s">
        <v>38</v>
      </c>
      <c r="G1938" s="45"/>
      <c r="H1938" s="56">
        <v>44341</v>
      </c>
    </row>
    <row r="1939" spans="1:8" x14ac:dyDescent="0.25">
      <c r="A1939" s="121" t="s">
        <v>802</v>
      </c>
      <c r="B1939" s="86">
        <v>13.35</v>
      </c>
      <c r="C1939" s="105">
        <v>7255490</v>
      </c>
      <c r="D1939" s="48">
        <v>44110</v>
      </c>
      <c r="E1939" s="39" t="s">
        <v>193</v>
      </c>
      <c r="F1939" s="39" t="s">
        <v>38</v>
      </c>
      <c r="G1939" s="45"/>
      <c r="H1939" s="56">
        <v>44510</v>
      </c>
    </row>
    <row r="1940" spans="1:8" x14ac:dyDescent="0.25">
      <c r="A1940" s="121" t="s">
        <v>849</v>
      </c>
      <c r="B1940" s="86">
        <v>10</v>
      </c>
      <c r="C1940" s="105">
        <v>7258632</v>
      </c>
      <c r="D1940" s="48">
        <v>44153</v>
      </c>
      <c r="E1940" s="39" t="s">
        <v>193</v>
      </c>
      <c r="F1940" s="39" t="s">
        <v>38</v>
      </c>
      <c r="G1940" s="45"/>
      <c r="H1940" s="56">
        <v>44549</v>
      </c>
    </row>
    <row r="1941" spans="1:8" x14ac:dyDescent="0.25">
      <c r="A1941" s="121" t="s">
        <v>833</v>
      </c>
      <c r="B1941" s="86">
        <v>6</v>
      </c>
      <c r="C1941" s="105">
        <v>7257419</v>
      </c>
      <c r="D1941" s="48">
        <v>44133</v>
      </c>
      <c r="E1941" s="39" t="s">
        <v>193</v>
      </c>
      <c r="F1941" s="39" t="s">
        <v>38</v>
      </c>
      <c r="G1941" s="45"/>
      <c r="H1941" s="56">
        <v>44510</v>
      </c>
    </row>
    <row r="1942" spans="1:8" x14ac:dyDescent="0.25">
      <c r="A1942" s="121" t="s">
        <v>1146</v>
      </c>
      <c r="B1942" s="86">
        <v>15</v>
      </c>
      <c r="C1942" s="105">
        <v>7269871</v>
      </c>
      <c r="D1942" s="48">
        <v>44314</v>
      </c>
      <c r="E1942" s="39" t="s">
        <v>193</v>
      </c>
      <c r="F1942" s="39" t="s">
        <v>38</v>
      </c>
      <c r="G1942" s="45"/>
      <c r="H1942" s="56">
        <v>44685</v>
      </c>
    </row>
    <row r="1943" spans="1:8" x14ac:dyDescent="0.25">
      <c r="A1943" s="121" t="s">
        <v>1326</v>
      </c>
      <c r="B1943" s="86">
        <v>6</v>
      </c>
      <c r="C1943" s="105">
        <v>7276702</v>
      </c>
      <c r="D1943" s="48">
        <v>44406</v>
      </c>
      <c r="E1943" s="39" t="s">
        <v>193</v>
      </c>
      <c r="F1943" s="39" t="s">
        <v>38</v>
      </c>
      <c r="G1943" s="45"/>
      <c r="H1943" s="56">
        <v>44907</v>
      </c>
    </row>
    <row r="1944" spans="1:8" x14ac:dyDescent="0.25">
      <c r="A1944" s="121" t="s">
        <v>1326</v>
      </c>
      <c r="B1944" s="86">
        <v>6</v>
      </c>
      <c r="C1944" s="105">
        <v>7276703</v>
      </c>
      <c r="D1944" s="48">
        <v>44406</v>
      </c>
      <c r="E1944" s="39" t="s">
        <v>193</v>
      </c>
      <c r="F1944" s="39" t="s">
        <v>38</v>
      </c>
      <c r="G1944" s="45"/>
      <c r="H1944" s="56">
        <v>44907</v>
      </c>
    </row>
    <row r="1945" spans="1:8" x14ac:dyDescent="0.25">
      <c r="A1945" s="121" t="s">
        <v>1991</v>
      </c>
      <c r="B1945" s="86">
        <v>20.5</v>
      </c>
      <c r="C1945" s="105">
        <v>127609</v>
      </c>
      <c r="D1945" s="48">
        <v>45334</v>
      </c>
      <c r="E1945" s="39" t="s">
        <v>0</v>
      </c>
      <c r="F1945" s="39" t="s">
        <v>205</v>
      </c>
      <c r="G1945" s="45" t="s">
        <v>1939</v>
      </c>
      <c r="H1945" s="56">
        <v>45342</v>
      </c>
    </row>
    <row r="1946" spans="1:8" x14ac:dyDescent="0.25">
      <c r="A1946" s="121" t="s">
        <v>847</v>
      </c>
      <c r="B1946" s="86">
        <v>140</v>
      </c>
      <c r="C1946" s="105">
        <v>7258623</v>
      </c>
      <c r="D1946" s="48">
        <v>44153</v>
      </c>
      <c r="E1946" s="39" t="s">
        <v>193</v>
      </c>
      <c r="F1946" s="39" t="s">
        <v>38</v>
      </c>
      <c r="G1946" s="45"/>
      <c r="H1946" s="56">
        <v>44547</v>
      </c>
    </row>
    <row r="1947" spans="1:8" x14ac:dyDescent="0.25">
      <c r="A1947" s="121" t="s">
        <v>843</v>
      </c>
      <c r="B1947" s="86">
        <v>9</v>
      </c>
      <c r="C1947" s="105">
        <v>7258262</v>
      </c>
      <c r="D1947" s="48">
        <v>44153</v>
      </c>
      <c r="E1947" s="39" t="s">
        <v>193</v>
      </c>
      <c r="F1947" s="39" t="s">
        <v>38</v>
      </c>
      <c r="G1947" s="45"/>
      <c r="H1947" s="56">
        <v>44542</v>
      </c>
    </row>
    <row r="1948" spans="1:8" x14ac:dyDescent="0.25">
      <c r="A1948" s="121" t="s">
        <v>789</v>
      </c>
      <c r="B1948" s="86">
        <v>6</v>
      </c>
      <c r="C1948" s="105">
        <v>7254847</v>
      </c>
      <c r="D1948" s="48">
        <v>44102</v>
      </c>
      <c r="E1948" s="39" t="s">
        <v>193</v>
      </c>
      <c r="F1948" s="39" t="s">
        <v>38</v>
      </c>
      <c r="G1948" s="45"/>
      <c r="H1948" s="56">
        <v>44476</v>
      </c>
    </row>
    <row r="1949" spans="1:8" x14ac:dyDescent="0.25">
      <c r="A1949" s="18" t="s">
        <v>2402</v>
      </c>
      <c r="B1949" s="10">
        <v>6</v>
      </c>
      <c r="C1949" s="42">
        <v>7318230</v>
      </c>
      <c r="D1949" s="36">
        <v>44957</v>
      </c>
      <c r="E1949" s="39" t="s">
        <v>193</v>
      </c>
      <c r="F1949" s="39" t="s">
        <v>38</v>
      </c>
      <c r="H1949" s="56">
        <v>45363</v>
      </c>
    </row>
    <row r="1950" spans="1:8" x14ac:dyDescent="0.25">
      <c r="A1950" s="18" t="s">
        <v>2402</v>
      </c>
      <c r="B1950" s="10">
        <v>6</v>
      </c>
      <c r="C1950" s="42">
        <v>7318285</v>
      </c>
      <c r="D1950" s="36">
        <v>44957</v>
      </c>
      <c r="E1950" s="39" t="s">
        <v>193</v>
      </c>
      <c r="F1950" s="39" t="s">
        <v>38</v>
      </c>
      <c r="H1950" s="40">
        <v>45363</v>
      </c>
    </row>
    <row r="1951" spans="1:8" x14ac:dyDescent="0.25">
      <c r="A1951" s="121" t="s">
        <v>2402</v>
      </c>
      <c r="B1951" s="86">
        <v>6</v>
      </c>
      <c r="C1951" s="105">
        <v>7322700</v>
      </c>
      <c r="D1951" s="48">
        <v>45015</v>
      </c>
      <c r="E1951" s="39" t="s">
        <v>193</v>
      </c>
      <c r="F1951" s="39" t="s">
        <v>38</v>
      </c>
      <c r="G1951" s="45"/>
      <c r="H1951" s="56">
        <v>45415</v>
      </c>
    </row>
    <row r="1952" spans="1:8" x14ac:dyDescent="0.25">
      <c r="A1952" s="121" t="s">
        <v>2211</v>
      </c>
      <c r="B1952" s="86">
        <v>15</v>
      </c>
      <c r="C1952" s="42">
        <v>7308952</v>
      </c>
      <c r="D1952" s="48">
        <v>44834</v>
      </c>
      <c r="E1952" s="18" t="s">
        <v>193</v>
      </c>
      <c r="F1952" s="18" t="s">
        <v>38</v>
      </c>
      <c r="H1952" s="56">
        <v>45359</v>
      </c>
    </row>
    <row r="1953" spans="1:8" x14ac:dyDescent="0.25">
      <c r="A1953" s="121" t="s">
        <v>1556</v>
      </c>
      <c r="B1953" s="86">
        <v>6</v>
      </c>
      <c r="C1953" s="105">
        <v>7278938</v>
      </c>
      <c r="D1953" s="48">
        <v>44435</v>
      </c>
      <c r="E1953" s="39" t="s">
        <v>193</v>
      </c>
      <c r="F1953" s="39" t="s">
        <v>38</v>
      </c>
      <c r="G1953" s="45"/>
      <c r="H1953" s="56">
        <v>44998</v>
      </c>
    </row>
    <row r="1954" spans="1:8" x14ac:dyDescent="0.25">
      <c r="A1954" s="121" t="s">
        <v>2492</v>
      </c>
      <c r="B1954" s="86">
        <v>6</v>
      </c>
      <c r="C1954" s="105">
        <v>7322544</v>
      </c>
      <c r="D1954" s="48">
        <v>45015</v>
      </c>
      <c r="E1954" s="39" t="s">
        <v>193</v>
      </c>
      <c r="F1954" s="39" t="s">
        <v>38</v>
      </c>
      <c r="G1954" s="45"/>
      <c r="H1954" s="56">
        <v>45415</v>
      </c>
    </row>
    <row r="1955" spans="1:8" x14ac:dyDescent="0.25">
      <c r="A1955" s="121" t="s">
        <v>357</v>
      </c>
      <c r="B1955" s="86">
        <v>6</v>
      </c>
      <c r="C1955" s="105">
        <v>116192</v>
      </c>
      <c r="D1955" s="48">
        <v>44245</v>
      </c>
      <c r="E1955" s="39" t="s">
        <v>0</v>
      </c>
      <c r="F1955" s="39" t="s">
        <v>205</v>
      </c>
      <c r="G1955" s="45" t="s">
        <v>358</v>
      </c>
      <c r="H1955" s="56">
        <v>44244</v>
      </c>
    </row>
    <row r="1956" spans="1:8" x14ac:dyDescent="0.25">
      <c r="A1956" s="121" t="s">
        <v>357</v>
      </c>
      <c r="B1956" s="86">
        <v>6</v>
      </c>
      <c r="C1956" s="105">
        <v>121525</v>
      </c>
      <c r="D1956" s="48">
        <v>44602</v>
      </c>
      <c r="E1956" s="39" t="s">
        <v>0</v>
      </c>
      <c r="F1956" s="39" t="s">
        <v>205</v>
      </c>
      <c r="G1956" s="45" t="s">
        <v>966</v>
      </c>
      <c r="H1956" s="56">
        <v>44606</v>
      </c>
    </row>
    <row r="1957" spans="1:8" x14ac:dyDescent="0.25">
      <c r="A1957" s="121" t="s">
        <v>1390</v>
      </c>
      <c r="B1957" s="86">
        <v>150</v>
      </c>
      <c r="C1957" s="105">
        <v>124799</v>
      </c>
      <c r="D1957" s="48">
        <v>44973</v>
      </c>
      <c r="E1957" s="39" t="s">
        <v>0</v>
      </c>
      <c r="F1957" s="39" t="s">
        <v>205</v>
      </c>
      <c r="G1957" s="45" t="s">
        <v>1473</v>
      </c>
      <c r="H1957" s="56">
        <v>44973</v>
      </c>
    </row>
    <row r="1958" spans="1:8" x14ac:dyDescent="0.25">
      <c r="A1958" s="121" t="s">
        <v>1390</v>
      </c>
      <c r="B1958" s="86">
        <v>250</v>
      </c>
      <c r="C1958" s="105">
        <v>125544</v>
      </c>
      <c r="D1958" s="48">
        <v>44973</v>
      </c>
      <c r="E1958" s="39" t="s">
        <v>0</v>
      </c>
      <c r="F1958" s="39" t="s">
        <v>205</v>
      </c>
      <c r="G1958" s="45" t="s">
        <v>1473</v>
      </c>
      <c r="H1958" s="56">
        <v>44973</v>
      </c>
    </row>
    <row r="1959" spans="1:8" x14ac:dyDescent="0.25">
      <c r="A1959" s="121" t="s">
        <v>1390</v>
      </c>
      <c r="B1959" s="86">
        <v>256.08</v>
      </c>
      <c r="C1959" s="105">
        <v>125566</v>
      </c>
      <c r="D1959" s="48">
        <v>44973</v>
      </c>
      <c r="E1959" s="39" t="s">
        <v>0</v>
      </c>
      <c r="F1959" s="39" t="s">
        <v>205</v>
      </c>
      <c r="G1959" s="45" t="s">
        <v>1473</v>
      </c>
      <c r="H1959" s="56">
        <v>44973</v>
      </c>
    </row>
    <row r="1960" spans="1:8" x14ac:dyDescent="0.25">
      <c r="A1960" s="46" t="s">
        <v>97</v>
      </c>
      <c r="B1960" s="50">
        <v>5</v>
      </c>
      <c r="C1960" s="94"/>
      <c r="D1960" s="69" t="s">
        <v>192</v>
      </c>
      <c r="E1960" s="46" t="s">
        <v>0</v>
      </c>
      <c r="F1960" s="46" t="s">
        <v>52</v>
      </c>
      <c r="G1960" s="46" t="s">
        <v>96</v>
      </c>
      <c r="H1960" s="55">
        <v>42425</v>
      </c>
    </row>
    <row r="1961" spans="1:8" x14ac:dyDescent="0.25">
      <c r="A1961" s="121" t="s">
        <v>364</v>
      </c>
      <c r="B1961" s="86">
        <v>4.25</v>
      </c>
      <c r="C1961" s="105">
        <v>116427</v>
      </c>
      <c r="D1961" s="48">
        <v>44245</v>
      </c>
      <c r="E1961" s="39" t="s">
        <v>0</v>
      </c>
      <c r="F1961" s="39" t="s">
        <v>205</v>
      </c>
      <c r="G1961" s="45" t="s">
        <v>365</v>
      </c>
      <c r="H1961" s="56">
        <v>44244</v>
      </c>
    </row>
    <row r="1962" spans="1:8" x14ac:dyDescent="0.25">
      <c r="A1962" s="121" t="s">
        <v>493</v>
      </c>
      <c r="B1962" s="86">
        <v>6</v>
      </c>
      <c r="C1962" s="105">
        <v>7233151</v>
      </c>
      <c r="D1962" s="48">
        <v>43790</v>
      </c>
      <c r="E1962" s="39" t="s">
        <v>193</v>
      </c>
      <c r="F1962" s="39" t="s">
        <v>38</v>
      </c>
      <c r="G1962" s="45"/>
      <c r="H1962" s="56">
        <v>44341</v>
      </c>
    </row>
    <row r="1963" spans="1:8" x14ac:dyDescent="0.25">
      <c r="A1963" s="18" t="s">
        <v>2364</v>
      </c>
      <c r="B1963" s="10">
        <v>6.96</v>
      </c>
      <c r="C1963" s="42">
        <v>7317249</v>
      </c>
      <c r="D1963" s="36">
        <v>44950</v>
      </c>
      <c r="E1963" s="39" t="s">
        <v>193</v>
      </c>
      <c r="F1963" s="39" t="s">
        <v>38</v>
      </c>
      <c r="H1963" s="40">
        <v>45363</v>
      </c>
    </row>
    <row r="1964" spans="1:8" x14ac:dyDescent="0.25">
      <c r="A1964" s="121" t="s">
        <v>1537</v>
      </c>
      <c r="B1964" s="86">
        <v>6</v>
      </c>
      <c r="C1964" s="105">
        <v>7278865</v>
      </c>
      <c r="D1964" s="48">
        <v>44435</v>
      </c>
      <c r="E1964" s="39" t="s">
        <v>193</v>
      </c>
      <c r="F1964" s="39" t="s">
        <v>38</v>
      </c>
      <c r="G1964" s="45"/>
      <c r="H1964" s="56">
        <v>44998</v>
      </c>
    </row>
    <row r="1965" spans="1:8" x14ac:dyDescent="0.25">
      <c r="A1965" s="121" t="s">
        <v>1537</v>
      </c>
      <c r="B1965" s="86">
        <v>6</v>
      </c>
      <c r="C1965" s="105">
        <v>7278866</v>
      </c>
      <c r="D1965" s="48">
        <v>44435</v>
      </c>
      <c r="E1965" s="39" t="s">
        <v>193</v>
      </c>
      <c r="F1965" s="39" t="s">
        <v>38</v>
      </c>
      <c r="G1965" s="45"/>
      <c r="H1965" s="56">
        <v>44998</v>
      </c>
    </row>
    <row r="1966" spans="1:8" x14ac:dyDescent="0.25">
      <c r="A1966" s="121" t="s">
        <v>1537</v>
      </c>
      <c r="B1966" s="86">
        <v>6</v>
      </c>
      <c r="C1966" s="105">
        <v>7282765</v>
      </c>
      <c r="D1966" s="48">
        <v>44496</v>
      </c>
      <c r="E1966" s="39" t="s">
        <v>193</v>
      </c>
      <c r="F1966" s="39" t="s">
        <v>38</v>
      </c>
      <c r="G1966" s="45"/>
      <c r="H1966" s="56">
        <v>44998</v>
      </c>
    </row>
    <row r="1967" spans="1:8" x14ac:dyDescent="0.25">
      <c r="A1967" s="121" t="s">
        <v>1537</v>
      </c>
      <c r="B1967" s="86">
        <v>6</v>
      </c>
      <c r="C1967" s="105">
        <v>7291927</v>
      </c>
      <c r="D1967" s="48">
        <v>44616</v>
      </c>
      <c r="E1967" s="39" t="s">
        <v>193</v>
      </c>
      <c r="F1967" s="39" t="s">
        <v>38</v>
      </c>
      <c r="G1967" s="45"/>
      <c r="H1967" s="56">
        <v>45002</v>
      </c>
    </row>
    <row r="1968" spans="1:8" x14ac:dyDescent="0.25">
      <c r="A1968" s="121" t="s">
        <v>1170</v>
      </c>
      <c r="B1968" s="86">
        <v>6</v>
      </c>
      <c r="C1968" s="105">
        <v>7270021</v>
      </c>
      <c r="D1968" s="48">
        <v>44314</v>
      </c>
      <c r="E1968" s="39" t="s">
        <v>193</v>
      </c>
      <c r="F1968" s="39" t="s">
        <v>38</v>
      </c>
      <c r="G1968" s="45"/>
      <c r="H1968" s="56">
        <v>44685</v>
      </c>
    </row>
    <row r="1969" spans="1:8" x14ac:dyDescent="0.25">
      <c r="A1969" s="121" t="s">
        <v>1066</v>
      </c>
      <c r="B1969" s="86">
        <v>189.2</v>
      </c>
      <c r="C1969" s="105">
        <v>7265322</v>
      </c>
      <c r="D1969" s="48">
        <v>44251</v>
      </c>
      <c r="E1969" s="39" t="s">
        <v>193</v>
      </c>
      <c r="F1969" s="39" t="s">
        <v>38</v>
      </c>
      <c r="G1969" s="45"/>
      <c r="H1969" s="56">
        <v>44677</v>
      </c>
    </row>
    <row r="1970" spans="1:8" x14ac:dyDescent="0.25">
      <c r="A1970" s="121" t="s">
        <v>2209</v>
      </c>
      <c r="B1970" s="86">
        <v>15</v>
      </c>
      <c r="C1970" s="105">
        <v>7308957</v>
      </c>
      <c r="D1970" s="48">
        <v>44834</v>
      </c>
      <c r="E1970" s="39" t="s">
        <v>193</v>
      </c>
      <c r="F1970" s="39" t="s">
        <v>38</v>
      </c>
      <c r="G1970" s="45"/>
      <c r="H1970" s="56">
        <v>45359</v>
      </c>
    </row>
    <row r="1971" spans="1:8" x14ac:dyDescent="0.25">
      <c r="A1971" s="18" t="s">
        <v>2262</v>
      </c>
      <c r="B1971" s="10">
        <v>6</v>
      </c>
      <c r="C1971" s="42">
        <v>7310953</v>
      </c>
      <c r="D1971" s="36">
        <v>44865</v>
      </c>
      <c r="E1971" s="39" t="s">
        <v>193</v>
      </c>
      <c r="F1971" s="39" t="s">
        <v>38</v>
      </c>
      <c r="H1971" s="40">
        <v>45363</v>
      </c>
    </row>
    <row r="1972" spans="1:8" x14ac:dyDescent="0.25">
      <c r="A1972" s="18" t="s">
        <v>2262</v>
      </c>
      <c r="B1972" s="10">
        <v>6</v>
      </c>
      <c r="C1972" s="42">
        <v>7315962</v>
      </c>
      <c r="D1972" s="36">
        <v>44925</v>
      </c>
      <c r="E1972" s="39" t="s">
        <v>193</v>
      </c>
      <c r="F1972" s="39" t="s">
        <v>38</v>
      </c>
      <c r="H1972" s="56">
        <v>45363</v>
      </c>
    </row>
    <row r="1973" spans="1:8" x14ac:dyDescent="0.25">
      <c r="A1973" s="121" t="s">
        <v>605</v>
      </c>
      <c r="B1973" s="86">
        <v>6</v>
      </c>
      <c r="C1973" s="105">
        <v>7240419</v>
      </c>
      <c r="D1973" s="48">
        <v>43887</v>
      </c>
      <c r="E1973" s="39" t="s">
        <v>193</v>
      </c>
      <c r="F1973" s="39" t="s">
        <v>38</v>
      </c>
      <c r="G1973" s="45"/>
      <c r="H1973" s="56">
        <v>44397</v>
      </c>
    </row>
    <row r="1974" spans="1:8" x14ac:dyDescent="0.25">
      <c r="A1974" s="18" t="s">
        <v>605</v>
      </c>
      <c r="B1974" s="10">
        <v>6</v>
      </c>
      <c r="C1974" s="42">
        <v>7315965</v>
      </c>
      <c r="D1974" s="36">
        <v>44925</v>
      </c>
      <c r="E1974" s="39" t="s">
        <v>193</v>
      </c>
      <c r="F1974" s="39" t="s">
        <v>38</v>
      </c>
      <c r="H1974" s="40">
        <v>45363</v>
      </c>
    </row>
    <row r="1975" spans="1:8" x14ac:dyDescent="0.25">
      <c r="A1975" s="121" t="s">
        <v>1856</v>
      </c>
      <c r="B1975" s="86">
        <v>6</v>
      </c>
      <c r="C1975" s="105">
        <v>7296534</v>
      </c>
      <c r="D1975" s="48">
        <v>45043</v>
      </c>
      <c r="E1975" s="39" t="s">
        <v>193</v>
      </c>
      <c r="F1975" s="39" t="s">
        <v>38</v>
      </c>
      <c r="G1975" s="45"/>
      <c r="H1975" s="56">
        <v>45279</v>
      </c>
    </row>
    <row r="1976" spans="1:8" x14ac:dyDescent="0.25">
      <c r="A1976" s="121" t="s">
        <v>1869</v>
      </c>
      <c r="B1976" s="86">
        <v>6</v>
      </c>
      <c r="C1976" s="105">
        <v>7296605</v>
      </c>
      <c r="D1976" s="48">
        <v>45043</v>
      </c>
      <c r="E1976" s="39" t="s">
        <v>193</v>
      </c>
      <c r="F1976" s="39" t="s">
        <v>38</v>
      </c>
      <c r="G1976" s="45"/>
      <c r="H1976" s="56">
        <v>45279</v>
      </c>
    </row>
    <row r="1977" spans="1:8" x14ac:dyDescent="0.25">
      <c r="A1977" s="121" t="s">
        <v>2190</v>
      </c>
      <c r="B1977" s="86">
        <v>6</v>
      </c>
      <c r="C1977" s="105">
        <v>7308746</v>
      </c>
      <c r="D1977" s="48">
        <v>44834</v>
      </c>
      <c r="E1977" s="39" t="s">
        <v>193</v>
      </c>
      <c r="F1977" s="39" t="s">
        <v>38</v>
      </c>
      <c r="G1977" s="45"/>
      <c r="H1977" s="56">
        <v>45359</v>
      </c>
    </row>
    <row r="1978" spans="1:8" x14ac:dyDescent="0.25">
      <c r="A1978" s="121" t="s">
        <v>1637</v>
      </c>
      <c r="B1978" s="86">
        <v>15</v>
      </c>
      <c r="C1978" s="105">
        <v>7282959</v>
      </c>
      <c r="D1978" s="48">
        <v>44496</v>
      </c>
      <c r="E1978" s="39" t="s">
        <v>193</v>
      </c>
      <c r="F1978" s="39" t="s">
        <v>38</v>
      </c>
      <c r="G1978" s="45"/>
      <c r="H1978" s="56">
        <v>44998</v>
      </c>
    </row>
    <row r="1979" spans="1:8" x14ac:dyDescent="0.25">
      <c r="A1979" s="121" t="s">
        <v>345</v>
      </c>
      <c r="B1979" s="86">
        <v>19.66</v>
      </c>
      <c r="C1979" s="105">
        <v>115323</v>
      </c>
      <c r="D1979" s="48">
        <v>44245</v>
      </c>
      <c r="E1979" s="39" t="s">
        <v>0</v>
      </c>
      <c r="F1979" s="39" t="s">
        <v>205</v>
      </c>
      <c r="G1979" s="45" t="s">
        <v>346</v>
      </c>
      <c r="H1979" s="56">
        <v>44244</v>
      </c>
    </row>
    <row r="1980" spans="1:8" x14ac:dyDescent="0.25">
      <c r="A1980" s="121" t="s">
        <v>1611</v>
      </c>
      <c r="B1980" s="86">
        <v>6</v>
      </c>
      <c r="C1980" s="105">
        <v>7282779</v>
      </c>
      <c r="D1980" s="48">
        <v>44496</v>
      </c>
      <c r="E1980" s="39" t="s">
        <v>193</v>
      </c>
      <c r="F1980" s="39" t="s">
        <v>38</v>
      </c>
      <c r="G1980" s="45"/>
      <c r="H1980" s="56">
        <v>44998</v>
      </c>
    </row>
    <row r="1981" spans="1:8" x14ac:dyDescent="0.25">
      <c r="A1981" s="121" t="s">
        <v>468</v>
      </c>
      <c r="B1981" s="86">
        <v>6</v>
      </c>
      <c r="C1981" s="105">
        <v>7236193</v>
      </c>
      <c r="D1981" s="48">
        <v>43825</v>
      </c>
      <c r="E1981" s="39" t="s">
        <v>193</v>
      </c>
      <c r="F1981" s="39" t="s">
        <v>38</v>
      </c>
      <c r="G1981" s="45"/>
      <c r="H1981" s="56">
        <v>44341</v>
      </c>
    </row>
    <row r="1982" spans="1:8" x14ac:dyDescent="0.25">
      <c r="A1982" s="121" t="s">
        <v>468</v>
      </c>
      <c r="B1982" s="86">
        <v>6</v>
      </c>
      <c r="C1982" s="105">
        <v>7251037</v>
      </c>
      <c r="D1982" s="48">
        <v>44042</v>
      </c>
      <c r="E1982" s="39" t="s">
        <v>193</v>
      </c>
      <c r="F1982" s="39" t="s">
        <v>38</v>
      </c>
      <c r="G1982" s="45"/>
      <c r="H1982" s="56">
        <v>44414</v>
      </c>
    </row>
    <row r="1983" spans="1:8" x14ac:dyDescent="0.25">
      <c r="A1983" s="121" t="s">
        <v>468</v>
      </c>
      <c r="B1983" s="86">
        <v>6</v>
      </c>
      <c r="C1983" s="105">
        <v>7254823</v>
      </c>
      <c r="D1983" s="48">
        <v>44102</v>
      </c>
      <c r="E1983" s="39" t="s">
        <v>193</v>
      </c>
      <c r="F1983" s="39" t="s">
        <v>38</v>
      </c>
      <c r="G1983" s="45"/>
      <c r="H1983" s="56">
        <v>44476</v>
      </c>
    </row>
    <row r="1984" spans="1:8" x14ac:dyDescent="0.25">
      <c r="A1984" s="121" t="s">
        <v>468</v>
      </c>
      <c r="B1984" s="86">
        <v>6</v>
      </c>
      <c r="C1984" s="105">
        <v>7257361</v>
      </c>
      <c r="D1984" s="48">
        <v>44133</v>
      </c>
      <c r="E1984" s="39" t="s">
        <v>193</v>
      </c>
      <c r="F1984" s="39" t="s">
        <v>38</v>
      </c>
      <c r="G1984" s="45"/>
      <c r="H1984" s="56">
        <v>44510</v>
      </c>
    </row>
    <row r="1985" spans="1:8" x14ac:dyDescent="0.25">
      <c r="A1985" s="121" t="s">
        <v>468</v>
      </c>
      <c r="B1985" s="86">
        <v>6</v>
      </c>
      <c r="C1985" s="105">
        <v>7265551</v>
      </c>
      <c r="D1985" s="48">
        <v>44251</v>
      </c>
      <c r="E1985" s="39" t="s">
        <v>193</v>
      </c>
      <c r="F1985" s="39" t="s">
        <v>38</v>
      </c>
      <c r="G1985" s="45"/>
      <c r="H1985" s="56">
        <v>44677</v>
      </c>
    </row>
    <row r="1986" spans="1:8" x14ac:dyDescent="0.25">
      <c r="A1986" s="121" t="s">
        <v>1061</v>
      </c>
      <c r="B1986" s="86">
        <v>6</v>
      </c>
      <c r="C1986" s="105">
        <v>7263753</v>
      </c>
      <c r="D1986" s="48">
        <v>44223</v>
      </c>
      <c r="E1986" s="39" t="s">
        <v>193</v>
      </c>
      <c r="F1986" s="39" t="s">
        <v>38</v>
      </c>
      <c r="G1986" s="45"/>
      <c r="H1986" s="56">
        <v>44676</v>
      </c>
    </row>
    <row r="1987" spans="1:8" x14ac:dyDescent="0.25">
      <c r="A1987" s="121" t="s">
        <v>743</v>
      </c>
      <c r="B1987" s="86">
        <v>6</v>
      </c>
      <c r="C1987" s="105">
        <v>7252931</v>
      </c>
      <c r="D1987" s="48">
        <v>44074</v>
      </c>
      <c r="E1987" s="39" t="s">
        <v>193</v>
      </c>
      <c r="F1987" s="39" t="s">
        <v>38</v>
      </c>
      <c r="G1987" s="45"/>
      <c r="H1987" s="56">
        <v>44442</v>
      </c>
    </row>
    <row r="1988" spans="1:8" x14ac:dyDescent="0.25">
      <c r="A1988" s="121" t="s">
        <v>812</v>
      </c>
      <c r="B1988" s="86">
        <v>6</v>
      </c>
      <c r="C1988" s="105">
        <v>7257284</v>
      </c>
      <c r="D1988" s="48">
        <v>44133</v>
      </c>
      <c r="E1988" s="39" t="s">
        <v>193</v>
      </c>
      <c r="F1988" s="39" t="s">
        <v>38</v>
      </c>
      <c r="G1988" s="45"/>
      <c r="H1988" s="56">
        <v>44510</v>
      </c>
    </row>
    <row r="1989" spans="1:8" x14ac:dyDescent="0.25">
      <c r="A1989" s="121" t="s">
        <v>1244</v>
      </c>
      <c r="B1989" s="86">
        <v>6</v>
      </c>
      <c r="C1989" s="105">
        <v>7274449</v>
      </c>
      <c r="D1989" s="48">
        <v>44375</v>
      </c>
      <c r="E1989" s="39" t="s">
        <v>193</v>
      </c>
      <c r="F1989" s="39" t="s">
        <v>38</v>
      </c>
      <c r="G1989" s="45"/>
      <c r="H1989" s="56">
        <v>44830</v>
      </c>
    </row>
    <row r="1990" spans="1:8" x14ac:dyDescent="0.25">
      <c r="A1990" s="121" t="s">
        <v>2533</v>
      </c>
      <c r="B1990" s="86">
        <v>586.5</v>
      </c>
      <c r="C1990" s="105">
        <v>7323964</v>
      </c>
      <c r="D1990" s="48">
        <v>45034</v>
      </c>
      <c r="E1990" s="39" t="s">
        <v>193</v>
      </c>
      <c r="F1990" s="39" t="s">
        <v>38</v>
      </c>
      <c r="G1990" s="45"/>
      <c r="H1990" s="56">
        <v>45415</v>
      </c>
    </row>
    <row r="1991" spans="1:8" x14ac:dyDescent="0.25">
      <c r="A1991" s="121" t="s">
        <v>609</v>
      </c>
      <c r="B1991" s="86">
        <v>500</v>
      </c>
      <c r="C1991" s="105">
        <v>7242321</v>
      </c>
      <c r="D1991" s="48">
        <v>43917</v>
      </c>
      <c r="E1991" s="39" t="s">
        <v>193</v>
      </c>
      <c r="F1991" s="39" t="s">
        <v>38</v>
      </c>
      <c r="G1991" s="45"/>
      <c r="H1991" s="56">
        <v>44397</v>
      </c>
    </row>
    <row r="1992" spans="1:8" x14ac:dyDescent="0.25">
      <c r="A1992" s="121" t="s">
        <v>2008</v>
      </c>
      <c r="B1992" s="86">
        <v>10.25</v>
      </c>
      <c r="C1992" s="105">
        <v>130465</v>
      </c>
      <c r="D1992" s="48">
        <v>45334</v>
      </c>
      <c r="E1992" s="39" t="s">
        <v>0</v>
      </c>
      <c r="F1992" s="39" t="s">
        <v>205</v>
      </c>
      <c r="G1992" s="45" t="s">
        <v>1971</v>
      </c>
      <c r="H1992" s="56">
        <v>45342</v>
      </c>
    </row>
    <row r="1993" spans="1:8" x14ac:dyDescent="0.25">
      <c r="A1993" s="121" t="s">
        <v>777</v>
      </c>
      <c r="B1993" s="86">
        <v>6</v>
      </c>
      <c r="C1993" s="105">
        <v>7254784</v>
      </c>
      <c r="D1993" s="48">
        <v>44102</v>
      </c>
      <c r="E1993" s="39" t="s">
        <v>193</v>
      </c>
      <c r="F1993" s="39" t="s">
        <v>38</v>
      </c>
      <c r="G1993" s="45"/>
      <c r="H1993" s="56">
        <v>44476</v>
      </c>
    </row>
    <row r="1994" spans="1:8" x14ac:dyDescent="0.25">
      <c r="A1994" s="121" t="s">
        <v>2505</v>
      </c>
      <c r="B1994" s="86">
        <v>6</v>
      </c>
      <c r="C1994" s="105">
        <v>7322618</v>
      </c>
      <c r="D1994" s="48">
        <v>45015</v>
      </c>
      <c r="E1994" s="39" t="s">
        <v>193</v>
      </c>
      <c r="F1994" s="39" t="s">
        <v>38</v>
      </c>
      <c r="G1994" s="45"/>
      <c r="H1994" s="56">
        <v>45415</v>
      </c>
    </row>
    <row r="1995" spans="1:8" x14ac:dyDescent="0.25">
      <c r="A1995" s="121" t="s">
        <v>1885</v>
      </c>
      <c r="B1995" s="86">
        <v>6</v>
      </c>
      <c r="C1995" s="105">
        <v>7298851</v>
      </c>
      <c r="D1995" s="48">
        <v>45071</v>
      </c>
      <c r="E1995" s="39" t="s">
        <v>193</v>
      </c>
      <c r="F1995" s="39" t="s">
        <v>38</v>
      </c>
      <c r="G1995" s="45"/>
      <c r="H1995" s="56">
        <v>45279</v>
      </c>
    </row>
    <row r="1996" spans="1:8" x14ac:dyDescent="0.25">
      <c r="A1996" s="121" t="s">
        <v>1353</v>
      </c>
      <c r="B1996" s="86">
        <v>4.25</v>
      </c>
      <c r="C1996" s="105">
        <v>32295</v>
      </c>
      <c r="D1996" s="48">
        <v>44852</v>
      </c>
      <c r="E1996" s="39" t="s">
        <v>100</v>
      </c>
      <c r="F1996" s="39" t="s">
        <v>1354</v>
      </c>
      <c r="G1996" s="45" t="s">
        <v>1355</v>
      </c>
      <c r="H1996" s="56">
        <v>44910</v>
      </c>
    </row>
    <row r="1997" spans="1:8" x14ac:dyDescent="0.25">
      <c r="A1997" s="121" t="s">
        <v>1250</v>
      </c>
      <c r="B1997" s="86">
        <v>6</v>
      </c>
      <c r="C1997" s="105">
        <v>7274488</v>
      </c>
      <c r="D1997" s="48">
        <v>44375</v>
      </c>
      <c r="E1997" s="39" t="s">
        <v>193</v>
      </c>
      <c r="F1997" s="39" t="s">
        <v>38</v>
      </c>
      <c r="G1997" s="45"/>
      <c r="H1997" s="56">
        <v>44830</v>
      </c>
    </row>
    <row r="1998" spans="1:8" x14ac:dyDescent="0.25">
      <c r="A1998" s="121" t="s">
        <v>1533</v>
      </c>
      <c r="B1998" s="86">
        <v>6</v>
      </c>
      <c r="C1998" s="105">
        <v>7278852</v>
      </c>
      <c r="D1998" s="48">
        <v>44435</v>
      </c>
      <c r="E1998" s="39" t="s">
        <v>193</v>
      </c>
      <c r="F1998" s="39" t="s">
        <v>38</v>
      </c>
      <c r="G1998" s="45"/>
      <c r="H1998" s="56">
        <v>44998</v>
      </c>
    </row>
    <row r="1999" spans="1:8" x14ac:dyDescent="0.25">
      <c r="A1999" s="121" t="s">
        <v>1546</v>
      </c>
      <c r="B1999" s="86">
        <v>6</v>
      </c>
      <c r="C1999" s="105">
        <v>7278908</v>
      </c>
      <c r="D1999" s="48">
        <v>44435</v>
      </c>
      <c r="E1999" s="39" t="s">
        <v>193</v>
      </c>
      <c r="F1999" s="39" t="s">
        <v>38</v>
      </c>
      <c r="G1999" s="45"/>
      <c r="H1999" s="56">
        <v>44998</v>
      </c>
    </row>
    <row r="2000" spans="1:8" x14ac:dyDescent="0.25">
      <c r="A2000" s="121" t="s">
        <v>1060</v>
      </c>
      <c r="B2000" s="86">
        <v>6</v>
      </c>
      <c r="C2000" s="105">
        <v>7263745</v>
      </c>
      <c r="D2000" s="48">
        <v>44223</v>
      </c>
      <c r="E2000" s="39" t="s">
        <v>193</v>
      </c>
      <c r="F2000" s="39" t="s">
        <v>38</v>
      </c>
      <c r="G2000" s="45"/>
      <c r="H2000" s="56">
        <v>44676</v>
      </c>
    </row>
    <row r="2001" spans="1:8" x14ac:dyDescent="0.25">
      <c r="A2001" s="121" t="s">
        <v>1060</v>
      </c>
      <c r="B2001" s="86">
        <v>6</v>
      </c>
      <c r="C2001" s="105">
        <v>7308800</v>
      </c>
      <c r="D2001" s="48">
        <v>44834</v>
      </c>
      <c r="E2001" s="39" t="s">
        <v>193</v>
      </c>
      <c r="F2001" s="39" t="s">
        <v>38</v>
      </c>
      <c r="G2001" s="45"/>
      <c r="H2001" s="56">
        <v>45359</v>
      </c>
    </row>
    <row r="2002" spans="1:8" x14ac:dyDescent="0.25">
      <c r="A2002" s="121" t="s">
        <v>1521</v>
      </c>
      <c r="B2002" s="86">
        <v>15</v>
      </c>
      <c r="C2002" s="105">
        <v>7278670</v>
      </c>
      <c r="D2002" s="48">
        <v>44435</v>
      </c>
      <c r="E2002" s="39" t="s">
        <v>193</v>
      </c>
      <c r="F2002" s="39" t="s">
        <v>38</v>
      </c>
      <c r="G2002" s="45"/>
      <c r="H2002" s="56">
        <v>44998</v>
      </c>
    </row>
    <row r="2003" spans="1:8" x14ac:dyDescent="0.25">
      <c r="A2003" s="121" t="s">
        <v>772</v>
      </c>
      <c r="B2003" s="86">
        <v>6</v>
      </c>
      <c r="C2003" s="105">
        <v>7254751</v>
      </c>
      <c r="D2003" s="48">
        <v>44102</v>
      </c>
      <c r="E2003" s="39" t="s">
        <v>193</v>
      </c>
      <c r="F2003" s="39" t="s">
        <v>38</v>
      </c>
      <c r="G2003" s="45"/>
      <c r="H2003" s="56">
        <v>44476</v>
      </c>
    </row>
    <row r="2004" spans="1:8" x14ac:dyDescent="0.25">
      <c r="A2004" s="121" t="s">
        <v>219</v>
      </c>
      <c r="B2004" s="86">
        <v>15</v>
      </c>
      <c r="C2004" s="105">
        <v>7267575</v>
      </c>
      <c r="D2004" s="48">
        <v>44284</v>
      </c>
      <c r="E2004" s="39" t="s">
        <v>193</v>
      </c>
      <c r="F2004" s="39" t="s">
        <v>38</v>
      </c>
      <c r="G2004" s="45"/>
      <c r="H2004" s="56">
        <v>44683</v>
      </c>
    </row>
    <row r="2005" spans="1:8" x14ac:dyDescent="0.25">
      <c r="A2005" s="121" t="s">
        <v>1517</v>
      </c>
      <c r="B2005" s="86">
        <v>52</v>
      </c>
      <c r="C2005" s="105">
        <v>7277675</v>
      </c>
      <c r="D2005" s="48">
        <v>44424</v>
      </c>
      <c r="E2005" s="39" t="s">
        <v>193</v>
      </c>
      <c r="F2005" s="39" t="s">
        <v>38</v>
      </c>
      <c r="G2005" s="45"/>
      <c r="H2005" s="56">
        <v>44998</v>
      </c>
    </row>
    <row r="2006" spans="1:8" x14ac:dyDescent="0.25">
      <c r="A2006" s="121" t="s">
        <v>1517</v>
      </c>
      <c r="B2006" s="86">
        <v>40</v>
      </c>
      <c r="C2006" s="105">
        <v>7289967</v>
      </c>
      <c r="D2006" s="48">
        <v>44588</v>
      </c>
      <c r="E2006" s="39" t="s">
        <v>193</v>
      </c>
      <c r="F2006" s="39" t="s">
        <v>38</v>
      </c>
      <c r="G2006" s="45"/>
      <c r="H2006" s="56">
        <v>45001</v>
      </c>
    </row>
    <row r="2007" spans="1:8" x14ac:dyDescent="0.25">
      <c r="A2007" s="121" t="s">
        <v>1517</v>
      </c>
      <c r="B2007" s="86">
        <v>52</v>
      </c>
      <c r="C2007" s="105">
        <v>7292519</v>
      </c>
      <c r="D2007" s="48">
        <v>44624</v>
      </c>
      <c r="E2007" s="39" t="s">
        <v>193</v>
      </c>
      <c r="F2007" s="39" t="s">
        <v>38</v>
      </c>
      <c r="G2007" s="45"/>
      <c r="H2007" s="56">
        <v>45002</v>
      </c>
    </row>
    <row r="2008" spans="1:8" x14ac:dyDescent="0.25">
      <c r="A2008" s="121" t="s">
        <v>1591</v>
      </c>
      <c r="B2008" s="86">
        <v>6</v>
      </c>
      <c r="C2008" s="105">
        <v>7280909</v>
      </c>
      <c r="D2008" s="48">
        <v>44466</v>
      </c>
      <c r="E2008" s="39" t="s">
        <v>193</v>
      </c>
      <c r="F2008" s="39" t="s">
        <v>38</v>
      </c>
      <c r="G2008" s="45"/>
      <c r="H2008" s="56">
        <v>44998</v>
      </c>
    </row>
    <row r="2009" spans="1:8" x14ac:dyDescent="0.25">
      <c r="A2009" s="121" t="s">
        <v>1669</v>
      </c>
      <c r="B2009" s="86">
        <v>6</v>
      </c>
      <c r="C2009" s="105">
        <v>7285977</v>
      </c>
      <c r="D2009" s="48">
        <v>44529</v>
      </c>
      <c r="E2009" s="39" t="s">
        <v>193</v>
      </c>
      <c r="F2009" s="39" t="s">
        <v>38</v>
      </c>
      <c r="G2009" s="45"/>
      <c r="H2009" s="56">
        <v>44998</v>
      </c>
    </row>
    <row r="2010" spans="1:8" x14ac:dyDescent="0.25">
      <c r="A2010" s="121" t="s">
        <v>2024</v>
      </c>
      <c r="B2010" s="86">
        <v>2080</v>
      </c>
      <c r="C2010" s="105">
        <v>7302679</v>
      </c>
      <c r="D2010" s="48">
        <v>44757</v>
      </c>
      <c r="E2010" s="39" t="s">
        <v>193</v>
      </c>
      <c r="F2010" s="39" t="s">
        <v>38</v>
      </c>
      <c r="G2010" s="45"/>
      <c r="H2010" s="56">
        <v>45357</v>
      </c>
    </row>
    <row r="2011" spans="1:8" x14ac:dyDescent="0.25">
      <c r="A2011" s="121" t="s">
        <v>1059</v>
      </c>
      <c r="B2011" s="86">
        <v>6</v>
      </c>
      <c r="C2011" s="105">
        <v>7263736</v>
      </c>
      <c r="D2011" s="48">
        <v>44223</v>
      </c>
      <c r="E2011" s="39" t="s">
        <v>193</v>
      </c>
      <c r="F2011" s="39" t="s">
        <v>38</v>
      </c>
      <c r="G2011" s="45"/>
      <c r="H2011" s="56">
        <v>44676</v>
      </c>
    </row>
    <row r="2012" spans="1:8" x14ac:dyDescent="0.25">
      <c r="A2012" s="121" t="s">
        <v>1059</v>
      </c>
      <c r="B2012" s="86">
        <v>6</v>
      </c>
      <c r="C2012" s="105">
        <v>7286008</v>
      </c>
      <c r="D2012" s="48">
        <v>44529</v>
      </c>
      <c r="E2012" s="39" t="s">
        <v>193</v>
      </c>
      <c r="F2012" s="39" t="s">
        <v>38</v>
      </c>
      <c r="G2012" s="45"/>
      <c r="H2012" s="56">
        <v>44998</v>
      </c>
    </row>
    <row r="2013" spans="1:8" x14ac:dyDescent="0.25">
      <c r="A2013" s="121" t="s">
        <v>707</v>
      </c>
      <c r="B2013" s="86">
        <v>6</v>
      </c>
      <c r="C2013" s="105">
        <v>7250960</v>
      </c>
      <c r="D2013" s="48">
        <v>44042</v>
      </c>
      <c r="E2013" s="39" t="s">
        <v>193</v>
      </c>
      <c r="F2013" s="39" t="s">
        <v>38</v>
      </c>
      <c r="G2013" s="45"/>
      <c r="H2013" s="56">
        <v>44414</v>
      </c>
    </row>
    <row r="2014" spans="1:8" x14ac:dyDescent="0.25">
      <c r="A2014" s="121" t="s">
        <v>505</v>
      </c>
      <c r="B2014" s="86">
        <v>6</v>
      </c>
      <c r="C2014" s="105">
        <v>7233252</v>
      </c>
      <c r="D2014" s="48">
        <v>43790</v>
      </c>
      <c r="E2014" s="39" t="s">
        <v>193</v>
      </c>
      <c r="F2014" s="39" t="s">
        <v>38</v>
      </c>
      <c r="G2014" s="45"/>
      <c r="H2014" s="56">
        <v>44341</v>
      </c>
    </row>
    <row r="2015" spans="1:8" x14ac:dyDescent="0.25">
      <c r="A2015" s="18" t="s">
        <v>2353</v>
      </c>
      <c r="B2015" s="10">
        <v>6</v>
      </c>
      <c r="C2015" s="42">
        <v>7315974</v>
      </c>
      <c r="D2015" s="36">
        <v>44925</v>
      </c>
      <c r="E2015" s="39" t="s">
        <v>193</v>
      </c>
      <c r="F2015" s="39" t="s">
        <v>38</v>
      </c>
      <c r="H2015" s="40">
        <v>45363</v>
      </c>
    </row>
    <row r="2016" spans="1:8" x14ac:dyDescent="0.25">
      <c r="A2016" s="121" t="s">
        <v>2027</v>
      </c>
      <c r="B2016" s="86">
        <v>20</v>
      </c>
      <c r="C2016" s="105">
        <v>7303266</v>
      </c>
      <c r="D2016" s="48">
        <v>44769</v>
      </c>
      <c r="E2016" s="39" t="s">
        <v>193</v>
      </c>
      <c r="F2016" s="39" t="s">
        <v>38</v>
      </c>
      <c r="G2016" s="45"/>
      <c r="H2016" s="56">
        <v>45357</v>
      </c>
    </row>
    <row r="2017" spans="1:8" x14ac:dyDescent="0.25">
      <c r="A2017" s="121" t="s">
        <v>2011</v>
      </c>
      <c r="B2017" s="86">
        <v>135.80000000000001</v>
      </c>
      <c r="C2017" s="105">
        <v>130612</v>
      </c>
      <c r="D2017" s="48">
        <v>45334</v>
      </c>
      <c r="E2017" s="39" t="s">
        <v>0</v>
      </c>
      <c r="F2017" s="39" t="s">
        <v>205</v>
      </c>
      <c r="G2017" s="45" t="s">
        <v>1974</v>
      </c>
      <c r="H2017" s="56">
        <v>45342</v>
      </c>
    </row>
    <row r="2018" spans="1:8" x14ac:dyDescent="0.25">
      <c r="A2018" s="121" t="s">
        <v>1608</v>
      </c>
      <c r="B2018" s="86">
        <v>6</v>
      </c>
      <c r="C2018" s="105">
        <v>7282766</v>
      </c>
      <c r="D2018" s="48">
        <v>44496</v>
      </c>
      <c r="E2018" s="39" t="s">
        <v>193</v>
      </c>
      <c r="F2018" s="39" t="s">
        <v>38</v>
      </c>
      <c r="G2018" s="45"/>
      <c r="H2018" s="56">
        <v>44998</v>
      </c>
    </row>
    <row r="2019" spans="1:8" x14ac:dyDescent="0.25">
      <c r="A2019" s="121" t="s">
        <v>1608</v>
      </c>
      <c r="B2019" s="86">
        <v>6</v>
      </c>
      <c r="C2019" s="105">
        <v>7282767</v>
      </c>
      <c r="D2019" s="48">
        <v>44496</v>
      </c>
      <c r="E2019" s="39" t="s">
        <v>193</v>
      </c>
      <c r="F2019" s="39" t="s">
        <v>38</v>
      </c>
      <c r="G2019" s="45"/>
      <c r="H2019" s="56">
        <v>44998</v>
      </c>
    </row>
    <row r="2020" spans="1:8" x14ac:dyDescent="0.25">
      <c r="A2020" s="121" t="s">
        <v>538</v>
      </c>
      <c r="B2020" s="86">
        <v>120</v>
      </c>
      <c r="C2020" s="105">
        <v>7237940</v>
      </c>
      <c r="D2020" s="48">
        <v>43858</v>
      </c>
      <c r="E2020" s="39" t="s">
        <v>193</v>
      </c>
      <c r="F2020" s="39" t="s">
        <v>38</v>
      </c>
      <c r="G2020" s="45"/>
      <c r="H2020" s="56">
        <v>44392</v>
      </c>
    </row>
    <row r="2021" spans="1:8" x14ac:dyDescent="0.25">
      <c r="A2021" s="121" t="s">
        <v>1251</v>
      </c>
      <c r="B2021" s="86">
        <v>6</v>
      </c>
      <c r="C2021" s="105">
        <v>7274490</v>
      </c>
      <c r="D2021" s="48">
        <v>44375</v>
      </c>
      <c r="E2021" s="39" t="s">
        <v>193</v>
      </c>
      <c r="F2021" s="39" t="s">
        <v>38</v>
      </c>
      <c r="G2021" s="45"/>
      <c r="H2021" s="56">
        <v>44830</v>
      </c>
    </row>
    <row r="2022" spans="1:8" x14ac:dyDescent="0.25">
      <c r="A2022" s="121" t="s">
        <v>1265</v>
      </c>
      <c r="B2022" s="86">
        <v>6</v>
      </c>
      <c r="C2022" s="105">
        <v>7274576</v>
      </c>
      <c r="D2022" s="48">
        <v>44375</v>
      </c>
      <c r="E2022" s="39" t="s">
        <v>193</v>
      </c>
      <c r="F2022" s="39" t="s">
        <v>38</v>
      </c>
      <c r="G2022" s="45"/>
      <c r="H2022" s="56">
        <v>44830</v>
      </c>
    </row>
    <row r="2023" spans="1:8" x14ac:dyDescent="0.25">
      <c r="A2023" s="121" t="s">
        <v>2146</v>
      </c>
      <c r="B2023" s="86">
        <v>6</v>
      </c>
      <c r="C2023" s="105">
        <v>7306585</v>
      </c>
      <c r="D2023" s="48">
        <v>45535</v>
      </c>
      <c r="E2023" s="39" t="s">
        <v>193</v>
      </c>
      <c r="F2023" s="39" t="s">
        <v>38</v>
      </c>
      <c r="G2023" s="45"/>
      <c r="H2023" s="56">
        <v>45358</v>
      </c>
    </row>
    <row r="2024" spans="1:8" x14ac:dyDescent="0.25">
      <c r="A2024" s="121" t="s">
        <v>2197</v>
      </c>
      <c r="B2024" s="86">
        <v>6</v>
      </c>
      <c r="C2024" s="105">
        <v>7308812</v>
      </c>
      <c r="D2024" s="48">
        <v>44834</v>
      </c>
      <c r="E2024" s="39" t="s">
        <v>193</v>
      </c>
      <c r="F2024" s="39" t="s">
        <v>38</v>
      </c>
      <c r="G2024" s="45"/>
      <c r="H2024" s="56">
        <v>45359</v>
      </c>
    </row>
    <row r="2025" spans="1:8" x14ac:dyDescent="0.25">
      <c r="A2025" s="121" t="s">
        <v>2201</v>
      </c>
      <c r="B2025" s="86">
        <v>15</v>
      </c>
      <c r="C2025" s="105">
        <v>7308847</v>
      </c>
      <c r="D2025" s="48">
        <v>44834</v>
      </c>
      <c r="E2025" s="39" t="s">
        <v>193</v>
      </c>
      <c r="F2025" s="39" t="s">
        <v>38</v>
      </c>
      <c r="G2025" s="45"/>
      <c r="H2025" s="56">
        <v>45359</v>
      </c>
    </row>
    <row r="2026" spans="1:8" x14ac:dyDescent="0.25">
      <c r="A2026" s="121" t="s">
        <v>2129</v>
      </c>
      <c r="B2026" s="86">
        <v>6</v>
      </c>
      <c r="C2026" s="105">
        <v>7306482</v>
      </c>
      <c r="D2026" s="48">
        <v>44804</v>
      </c>
      <c r="E2026" s="39" t="s">
        <v>193</v>
      </c>
      <c r="F2026" s="39" t="s">
        <v>38</v>
      </c>
      <c r="G2026" s="45"/>
      <c r="H2026" s="56">
        <v>45358</v>
      </c>
    </row>
    <row r="2027" spans="1:8" x14ac:dyDescent="0.25">
      <c r="A2027" s="121" t="s">
        <v>594</v>
      </c>
      <c r="B2027" s="86">
        <v>6</v>
      </c>
      <c r="C2027" s="105">
        <v>7240210</v>
      </c>
      <c r="D2027" s="48">
        <v>43886</v>
      </c>
      <c r="E2027" s="39" t="s">
        <v>193</v>
      </c>
      <c r="F2027" s="39" t="s">
        <v>38</v>
      </c>
      <c r="G2027" s="45"/>
      <c r="H2027" s="56">
        <v>44397</v>
      </c>
    </row>
    <row r="2028" spans="1:8" x14ac:dyDescent="0.25">
      <c r="A2028" s="121" t="s">
        <v>1711</v>
      </c>
      <c r="B2028" s="86">
        <v>15</v>
      </c>
      <c r="C2028" s="105">
        <v>7290077</v>
      </c>
      <c r="D2028" s="48">
        <v>44588</v>
      </c>
      <c r="E2028" s="39" t="s">
        <v>193</v>
      </c>
      <c r="F2028" s="39" t="s">
        <v>38</v>
      </c>
      <c r="G2028" s="45"/>
      <c r="H2028" s="56">
        <v>45001</v>
      </c>
    </row>
    <row r="2029" spans="1:8" x14ac:dyDescent="0.25">
      <c r="A2029" s="121" t="s">
        <v>1711</v>
      </c>
      <c r="B2029" s="86">
        <v>15</v>
      </c>
      <c r="C2029" s="105">
        <v>7294235</v>
      </c>
      <c r="D2029" s="48">
        <v>44649</v>
      </c>
      <c r="E2029" s="39" t="s">
        <v>193</v>
      </c>
      <c r="F2029" s="39" t="s">
        <v>38</v>
      </c>
      <c r="G2029" s="45"/>
      <c r="H2029" s="56">
        <v>45002</v>
      </c>
    </row>
    <row r="2030" spans="1:8" x14ac:dyDescent="0.25">
      <c r="A2030" s="121" t="s">
        <v>462</v>
      </c>
      <c r="B2030" s="86">
        <v>6</v>
      </c>
      <c r="C2030" s="105">
        <v>7236161</v>
      </c>
      <c r="D2030" s="48">
        <v>43825</v>
      </c>
      <c r="E2030" s="39" t="s">
        <v>193</v>
      </c>
      <c r="F2030" s="39" t="s">
        <v>38</v>
      </c>
      <c r="G2030" s="45"/>
      <c r="H2030" s="56">
        <v>44341</v>
      </c>
    </row>
    <row r="2031" spans="1:8" x14ac:dyDescent="0.25">
      <c r="A2031" s="121" t="s">
        <v>477</v>
      </c>
      <c r="B2031" s="86">
        <v>6</v>
      </c>
      <c r="C2031" s="105">
        <v>7236247</v>
      </c>
      <c r="D2031" s="48">
        <v>43825</v>
      </c>
      <c r="E2031" s="39" t="s">
        <v>193</v>
      </c>
      <c r="F2031" s="39" t="s">
        <v>38</v>
      </c>
      <c r="G2031" s="45"/>
      <c r="H2031" s="56">
        <v>44341</v>
      </c>
    </row>
    <row r="2032" spans="1:8" x14ac:dyDescent="0.25">
      <c r="A2032" s="18" t="s">
        <v>2390</v>
      </c>
      <c r="B2032" s="10">
        <v>15</v>
      </c>
      <c r="C2032" s="42">
        <v>7318088</v>
      </c>
      <c r="D2032" s="36">
        <v>44957</v>
      </c>
      <c r="E2032" s="39" t="s">
        <v>193</v>
      </c>
      <c r="F2032" s="39" t="s">
        <v>38</v>
      </c>
      <c r="H2032" s="40">
        <v>45363</v>
      </c>
    </row>
    <row r="2033" spans="1:8" x14ac:dyDescent="0.25">
      <c r="A2033" s="121" t="s">
        <v>2212</v>
      </c>
      <c r="B2033" s="86">
        <v>50</v>
      </c>
      <c r="C2033" s="42">
        <v>7309099</v>
      </c>
      <c r="D2033" s="48">
        <v>44840</v>
      </c>
      <c r="E2033" s="39" t="s">
        <v>193</v>
      </c>
      <c r="F2033" s="39" t="s">
        <v>38</v>
      </c>
      <c r="H2033" s="56">
        <v>45363</v>
      </c>
    </row>
    <row r="2034" spans="1:8" x14ac:dyDescent="0.25">
      <c r="A2034" s="121" t="s">
        <v>727</v>
      </c>
      <c r="B2034" s="86">
        <v>6</v>
      </c>
      <c r="C2034" s="105">
        <v>7251052</v>
      </c>
      <c r="D2034" s="48">
        <v>44042</v>
      </c>
      <c r="E2034" s="39" t="s">
        <v>193</v>
      </c>
      <c r="F2034" s="39" t="s">
        <v>38</v>
      </c>
      <c r="G2034" s="45"/>
      <c r="H2034" s="56">
        <v>44414</v>
      </c>
    </row>
    <row r="2035" spans="1:8" x14ac:dyDescent="0.25">
      <c r="A2035" s="121" t="s">
        <v>2121</v>
      </c>
      <c r="B2035" s="86">
        <v>6</v>
      </c>
      <c r="C2035" s="105">
        <v>7306456</v>
      </c>
      <c r="D2035" s="48">
        <v>44804</v>
      </c>
      <c r="E2035" s="39" t="s">
        <v>193</v>
      </c>
      <c r="F2035" s="39" t="s">
        <v>38</v>
      </c>
      <c r="G2035" s="45"/>
      <c r="H2035" s="56">
        <v>45358</v>
      </c>
    </row>
    <row r="2036" spans="1:8" x14ac:dyDescent="0.25">
      <c r="A2036" s="121" t="s">
        <v>751</v>
      </c>
      <c r="B2036" s="86">
        <v>6</v>
      </c>
      <c r="C2036" s="105">
        <v>7253011</v>
      </c>
      <c r="D2036" s="48">
        <v>44074</v>
      </c>
      <c r="E2036" s="39" t="s">
        <v>193</v>
      </c>
      <c r="F2036" s="39" t="s">
        <v>38</v>
      </c>
      <c r="G2036" s="45"/>
      <c r="H2036" s="56">
        <v>44442</v>
      </c>
    </row>
    <row r="2037" spans="1:8" x14ac:dyDescent="0.25">
      <c r="A2037" s="18" t="s">
        <v>2292</v>
      </c>
      <c r="B2037" s="10">
        <v>60</v>
      </c>
      <c r="C2037" s="42">
        <v>7313573</v>
      </c>
      <c r="D2037" s="36">
        <v>44895</v>
      </c>
      <c r="E2037" s="39" t="s">
        <v>193</v>
      </c>
      <c r="F2037" s="39" t="s">
        <v>38</v>
      </c>
      <c r="H2037" s="56">
        <v>45363</v>
      </c>
    </row>
    <row r="2038" spans="1:8" x14ac:dyDescent="0.25">
      <c r="A2038" s="18" t="s">
        <v>2226</v>
      </c>
      <c r="B2038" s="10">
        <v>30</v>
      </c>
      <c r="C2038" s="42">
        <v>7310734</v>
      </c>
      <c r="D2038" s="36">
        <v>44865</v>
      </c>
      <c r="E2038" s="39" t="s">
        <v>193</v>
      </c>
      <c r="F2038" s="39" t="s">
        <v>38</v>
      </c>
      <c r="H2038" s="40">
        <v>45363</v>
      </c>
    </row>
    <row r="2039" spans="1:8" x14ac:dyDescent="0.25">
      <c r="A2039" s="121" t="s">
        <v>760</v>
      </c>
      <c r="B2039" s="86">
        <v>6</v>
      </c>
      <c r="C2039" s="105">
        <v>7253080</v>
      </c>
      <c r="D2039" s="48">
        <v>44074</v>
      </c>
      <c r="E2039" s="39" t="s">
        <v>193</v>
      </c>
      <c r="F2039" s="39" t="s">
        <v>38</v>
      </c>
      <c r="G2039" s="45"/>
      <c r="H2039" s="56">
        <v>44442</v>
      </c>
    </row>
    <row r="2040" spans="1:8" x14ac:dyDescent="0.25">
      <c r="A2040" s="18" t="s">
        <v>2239</v>
      </c>
      <c r="B2040" s="10">
        <v>6</v>
      </c>
      <c r="C2040" s="42">
        <v>7310868</v>
      </c>
      <c r="D2040" s="36">
        <v>44865</v>
      </c>
      <c r="E2040" s="39" t="s">
        <v>193</v>
      </c>
      <c r="F2040" s="39" t="s">
        <v>38</v>
      </c>
      <c r="H2040" s="40">
        <v>45363</v>
      </c>
    </row>
    <row r="2041" spans="1:8" x14ac:dyDescent="0.25">
      <c r="A2041" s="121" t="s">
        <v>1682</v>
      </c>
      <c r="B2041" s="86">
        <v>15</v>
      </c>
      <c r="C2041" s="105">
        <v>7287905</v>
      </c>
      <c r="D2041" s="48">
        <v>44551</v>
      </c>
      <c r="E2041" s="39" t="s">
        <v>193</v>
      </c>
      <c r="F2041" s="39" t="s">
        <v>38</v>
      </c>
      <c r="G2041" s="45"/>
      <c r="H2041" s="56">
        <v>44998</v>
      </c>
    </row>
    <row r="2042" spans="1:8" x14ac:dyDescent="0.25">
      <c r="A2042" s="121" t="s">
        <v>1781</v>
      </c>
      <c r="B2042" s="86">
        <v>32.42</v>
      </c>
      <c r="C2042" s="105">
        <v>7293474</v>
      </c>
      <c r="D2042" s="48">
        <v>44641</v>
      </c>
      <c r="E2042" s="39" t="s">
        <v>193</v>
      </c>
      <c r="F2042" s="39" t="s">
        <v>38</v>
      </c>
      <c r="G2042" s="45"/>
      <c r="H2042" s="56">
        <v>45002</v>
      </c>
    </row>
    <row r="2043" spans="1:8" x14ac:dyDescent="0.25">
      <c r="A2043" s="121" t="s">
        <v>884</v>
      </c>
      <c r="B2043" s="86">
        <v>6</v>
      </c>
      <c r="C2043" s="105">
        <v>7259863</v>
      </c>
      <c r="D2043" s="48">
        <v>44165</v>
      </c>
      <c r="E2043" s="39" t="s">
        <v>193</v>
      </c>
      <c r="F2043" s="39" t="s">
        <v>38</v>
      </c>
      <c r="G2043" s="45"/>
      <c r="H2043" s="56">
        <v>44594</v>
      </c>
    </row>
    <row r="2044" spans="1:8" x14ac:dyDescent="0.25">
      <c r="A2044" s="121" t="s">
        <v>415</v>
      </c>
      <c r="B2044" s="86">
        <v>94</v>
      </c>
      <c r="C2044" s="105">
        <v>118974</v>
      </c>
      <c r="D2044" s="48">
        <v>44245</v>
      </c>
      <c r="E2044" s="39" t="s">
        <v>0</v>
      </c>
      <c r="F2044" s="39" t="s">
        <v>205</v>
      </c>
      <c r="G2044" s="45" t="s">
        <v>416</v>
      </c>
      <c r="H2044" s="56">
        <v>44244</v>
      </c>
    </row>
    <row r="2045" spans="1:8" x14ac:dyDescent="0.25">
      <c r="A2045" s="121" t="s">
        <v>336</v>
      </c>
      <c r="B2045" s="86">
        <v>42</v>
      </c>
      <c r="C2045" s="105">
        <v>115233</v>
      </c>
      <c r="D2045" s="48">
        <v>44245</v>
      </c>
      <c r="E2045" s="39" t="s">
        <v>0</v>
      </c>
      <c r="F2045" s="39" t="s">
        <v>205</v>
      </c>
      <c r="G2045" s="45" t="s">
        <v>337</v>
      </c>
      <c r="H2045" s="56">
        <v>44244</v>
      </c>
    </row>
    <row r="2046" spans="1:8" x14ac:dyDescent="0.25">
      <c r="A2046" s="18" t="s">
        <v>2566</v>
      </c>
      <c r="B2046" s="10">
        <v>3419.16</v>
      </c>
      <c r="C2046" s="42">
        <v>1531</v>
      </c>
      <c r="D2046" s="36">
        <v>45492</v>
      </c>
      <c r="E2046" s="18" t="s">
        <v>100</v>
      </c>
      <c r="F2046" s="18" t="s">
        <v>2567</v>
      </c>
      <c r="G2046" s="18" t="s">
        <v>2568</v>
      </c>
      <c r="H2046" s="56">
        <v>45552</v>
      </c>
    </row>
    <row r="2047" spans="1:8" x14ac:dyDescent="0.25">
      <c r="A2047" s="18" t="s">
        <v>2343</v>
      </c>
      <c r="B2047" s="10">
        <v>6</v>
      </c>
      <c r="C2047" s="42">
        <v>7315930</v>
      </c>
      <c r="D2047" s="36">
        <v>44925</v>
      </c>
      <c r="E2047" s="39" t="s">
        <v>193</v>
      </c>
      <c r="F2047" s="39" t="s">
        <v>38</v>
      </c>
      <c r="H2047" s="40">
        <v>45363</v>
      </c>
    </row>
    <row r="2048" spans="1:8" x14ac:dyDescent="0.25">
      <c r="A2048" s="121" t="s">
        <v>349</v>
      </c>
      <c r="B2048" s="86">
        <v>7.5</v>
      </c>
      <c r="C2048" s="105">
        <v>115610</v>
      </c>
      <c r="D2048" s="48">
        <v>44245</v>
      </c>
      <c r="E2048" s="39" t="s">
        <v>0</v>
      </c>
      <c r="F2048" s="39" t="s">
        <v>205</v>
      </c>
      <c r="G2048" s="45" t="s">
        <v>350</v>
      </c>
      <c r="H2048" s="56">
        <v>44244</v>
      </c>
    </row>
    <row r="2049" spans="1:8" x14ac:dyDescent="0.25">
      <c r="A2049" s="121" t="s">
        <v>1168</v>
      </c>
      <c r="B2049" s="86">
        <v>6</v>
      </c>
      <c r="C2049" s="105">
        <v>7270015</v>
      </c>
      <c r="D2049" s="48">
        <v>44314</v>
      </c>
      <c r="E2049" s="39" t="s">
        <v>193</v>
      </c>
      <c r="F2049" s="39" t="s">
        <v>38</v>
      </c>
      <c r="G2049" s="45"/>
      <c r="H2049" s="56">
        <v>44685</v>
      </c>
    </row>
    <row r="2050" spans="1:8" x14ac:dyDescent="0.25">
      <c r="A2050" s="121" t="s">
        <v>916</v>
      </c>
      <c r="B2050" s="86">
        <v>128</v>
      </c>
      <c r="C2050" s="105">
        <v>120997</v>
      </c>
      <c r="D2050" s="48">
        <v>44602</v>
      </c>
      <c r="E2050" s="39" t="s">
        <v>0</v>
      </c>
      <c r="F2050" s="39" t="s">
        <v>205</v>
      </c>
      <c r="G2050" s="45" t="s">
        <v>959</v>
      </c>
      <c r="H2050" s="56">
        <v>44606</v>
      </c>
    </row>
    <row r="2051" spans="1:8" x14ac:dyDescent="0.25">
      <c r="A2051" s="18" t="s">
        <v>2287</v>
      </c>
      <c r="B2051" s="10">
        <v>15</v>
      </c>
      <c r="C2051" s="42">
        <v>7313542</v>
      </c>
      <c r="D2051" s="36">
        <v>44895</v>
      </c>
      <c r="E2051" s="39" t="s">
        <v>193</v>
      </c>
      <c r="F2051" s="39" t="s">
        <v>38</v>
      </c>
      <c r="H2051" s="40">
        <v>45363</v>
      </c>
    </row>
    <row r="2052" spans="1:8" x14ac:dyDescent="0.25">
      <c r="A2052" s="121" t="s">
        <v>39</v>
      </c>
      <c r="B2052" s="86">
        <v>226.65</v>
      </c>
      <c r="C2052" s="105">
        <v>7308589</v>
      </c>
      <c r="D2052" s="48">
        <v>44834</v>
      </c>
      <c r="E2052" s="39" t="s">
        <v>193</v>
      </c>
      <c r="F2052" s="39" t="s">
        <v>38</v>
      </c>
      <c r="G2052" s="45"/>
      <c r="H2052" s="56">
        <v>45359</v>
      </c>
    </row>
    <row r="2053" spans="1:8" x14ac:dyDescent="0.25">
      <c r="A2053" s="121" t="s">
        <v>1235</v>
      </c>
      <c r="B2053" s="86">
        <v>200</v>
      </c>
      <c r="C2053" s="105">
        <v>7274234</v>
      </c>
      <c r="D2053" s="48">
        <v>44372</v>
      </c>
      <c r="E2053" s="39" t="s">
        <v>193</v>
      </c>
      <c r="F2053" s="39" t="s">
        <v>38</v>
      </c>
      <c r="G2053" s="45"/>
      <c r="H2053" s="56">
        <v>44830</v>
      </c>
    </row>
    <row r="2054" spans="1:8" x14ac:dyDescent="0.25">
      <c r="A2054" s="18" t="s">
        <v>2228</v>
      </c>
      <c r="B2054" s="10">
        <v>15</v>
      </c>
      <c r="C2054" s="42">
        <v>7310754</v>
      </c>
      <c r="D2054" s="36">
        <v>44865</v>
      </c>
      <c r="E2054" s="39" t="s">
        <v>193</v>
      </c>
      <c r="F2054" s="39" t="s">
        <v>38</v>
      </c>
      <c r="H2054" s="40">
        <v>45363</v>
      </c>
    </row>
    <row r="2055" spans="1:8" x14ac:dyDescent="0.25">
      <c r="A2055" s="121" t="s">
        <v>1616</v>
      </c>
      <c r="B2055" s="86">
        <v>6</v>
      </c>
      <c r="C2055" s="105">
        <v>7282805</v>
      </c>
      <c r="D2055" s="48">
        <v>44496</v>
      </c>
      <c r="E2055" s="39" t="s">
        <v>193</v>
      </c>
      <c r="F2055" s="39" t="s">
        <v>38</v>
      </c>
      <c r="G2055" s="45"/>
      <c r="H2055" s="56">
        <v>44998</v>
      </c>
    </row>
    <row r="2056" spans="1:8" x14ac:dyDescent="0.25">
      <c r="A2056" s="121" t="s">
        <v>1629</v>
      </c>
      <c r="B2056" s="86">
        <v>6</v>
      </c>
      <c r="C2056" s="105">
        <v>7282858</v>
      </c>
      <c r="D2056" s="48">
        <v>44496</v>
      </c>
      <c r="E2056" s="39" t="s">
        <v>193</v>
      </c>
      <c r="F2056" s="39" t="s">
        <v>38</v>
      </c>
      <c r="G2056" s="45"/>
      <c r="H2056" s="56">
        <v>44998</v>
      </c>
    </row>
    <row r="2057" spans="1:8" x14ac:dyDescent="0.25">
      <c r="A2057" s="121" t="s">
        <v>1356</v>
      </c>
      <c r="B2057" s="86">
        <v>24.1</v>
      </c>
      <c r="C2057" s="105">
        <v>32295</v>
      </c>
      <c r="D2057" s="48">
        <v>44852</v>
      </c>
      <c r="E2057" s="39" t="s">
        <v>100</v>
      </c>
      <c r="F2057" s="39" t="s">
        <v>1357</v>
      </c>
      <c r="G2057" s="45" t="s">
        <v>1358</v>
      </c>
      <c r="H2057" s="56">
        <v>44910</v>
      </c>
    </row>
    <row r="2058" spans="1:8" x14ac:dyDescent="0.25">
      <c r="A2058" s="121" t="s">
        <v>2529</v>
      </c>
      <c r="B2058" s="86">
        <v>15</v>
      </c>
      <c r="C2058" s="105">
        <v>7322913</v>
      </c>
      <c r="D2058" s="48">
        <v>45015</v>
      </c>
      <c r="E2058" s="39" t="s">
        <v>193</v>
      </c>
      <c r="F2058" s="39" t="s">
        <v>38</v>
      </c>
      <c r="G2058" s="45"/>
      <c r="H2058" s="56">
        <v>45415</v>
      </c>
    </row>
    <row r="2059" spans="1:8" x14ac:dyDescent="0.25">
      <c r="A2059" s="121" t="s">
        <v>1631</v>
      </c>
      <c r="B2059" s="86">
        <v>6</v>
      </c>
      <c r="C2059" s="105">
        <v>7282865</v>
      </c>
      <c r="D2059" s="48">
        <v>44496</v>
      </c>
      <c r="E2059" s="39" t="s">
        <v>193</v>
      </c>
      <c r="F2059" s="39" t="s">
        <v>38</v>
      </c>
      <c r="G2059" s="45"/>
      <c r="H2059" s="56">
        <v>44998</v>
      </c>
    </row>
    <row r="2060" spans="1:8" x14ac:dyDescent="0.25">
      <c r="A2060" s="121" t="s">
        <v>228</v>
      </c>
      <c r="B2060" s="86">
        <v>6</v>
      </c>
      <c r="C2060" s="105">
        <v>7298913</v>
      </c>
      <c r="D2060" s="48">
        <v>45071</v>
      </c>
      <c r="E2060" s="39" t="s">
        <v>193</v>
      </c>
      <c r="F2060" s="39" t="s">
        <v>38</v>
      </c>
      <c r="G2060" s="45"/>
      <c r="H2060" s="56">
        <v>45279</v>
      </c>
    </row>
    <row r="2061" spans="1:8" x14ac:dyDescent="0.25">
      <c r="A2061" s="121" t="s">
        <v>2085</v>
      </c>
      <c r="B2061" s="86">
        <v>15</v>
      </c>
      <c r="C2061" s="105">
        <v>7301568</v>
      </c>
      <c r="D2061" s="48">
        <v>44740</v>
      </c>
      <c r="E2061" s="39" t="s">
        <v>193</v>
      </c>
      <c r="F2061" s="39" t="s">
        <v>38</v>
      </c>
      <c r="G2061" s="45"/>
      <c r="H2061" s="56">
        <v>45356</v>
      </c>
    </row>
    <row r="2062" spans="1:8" x14ac:dyDescent="0.25">
      <c r="A2062" s="121" t="s">
        <v>690</v>
      </c>
      <c r="B2062" s="86">
        <v>6</v>
      </c>
      <c r="C2062" s="105">
        <v>7248699</v>
      </c>
      <c r="D2062" s="48">
        <v>44007</v>
      </c>
      <c r="E2062" s="39" t="s">
        <v>193</v>
      </c>
      <c r="F2062" s="39" t="s">
        <v>38</v>
      </c>
      <c r="G2062" s="45"/>
      <c r="H2062" s="56">
        <v>44400</v>
      </c>
    </row>
    <row r="2063" spans="1:8" x14ac:dyDescent="0.25">
      <c r="A2063" s="121" t="s">
        <v>690</v>
      </c>
      <c r="B2063" s="86">
        <v>6</v>
      </c>
      <c r="C2063" s="105">
        <v>7254841</v>
      </c>
      <c r="D2063" s="48">
        <v>44102</v>
      </c>
      <c r="E2063" s="39" t="s">
        <v>193</v>
      </c>
      <c r="F2063" s="39" t="s">
        <v>38</v>
      </c>
      <c r="G2063" s="45"/>
      <c r="H2063" s="56">
        <v>44476</v>
      </c>
    </row>
    <row r="2064" spans="1:8" x14ac:dyDescent="0.25">
      <c r="A2064" s="121" t="s">
        <v>690</v>
      </c>
      <c r="B2064" s="86">
        <v>6</v>
      </c>
      <c r="C2064" s="105">
        <v>7261586</v>
      </c>
      <c r="D2064" s="48">
        <v>44187</v>
      </c>
      <c r="E2064" s="39" t="s">
        <v>193</v>
      </c>
      <c r="F2064" s="39" t="s">
        <v>38</v>
      </c>
      <c r="G2064" s="45"/>
      <c r="H2064" s="56">
        <v>44672</v>
      </c>
    </row>
    <row r="2065" spans="1:8" x14ac:dyDescent="0.25">
      <c r="A2065" s="121" t="s">
        <v>1014</v>
      </c>
      <c r="B2065" s="86">
        <v>6</v>
      </c>
      <c r="C2065" s="105">
        <v>7261590</v>
      </c>
      <c r="D2065" s="48">
        <v>44187</v>
      </c>
      <c r="E2065" s="39" t="s">
        <v>193</v>
      </c>
      <c r="F2065" s="39" t="s">
        <v>38</v>
      </c>
      <c r="G2065" s="45"/>
      <c r="H2065" s="56">
        <v>44672</v>
      </c>
    </row>
    <row r="2066" spans="1:8" x14ac:dyDescent="0.25">
      <c r="A2066" s="121" t="s">
        <v>817</v>
      </c>
      <c r="B2066" s="86">
        <v>6</v>
      </c>
      <c r="C2066" s="105">
        <v>7257306</v>
      </c>
      <c r="D2066" s="48">
        <v>44133</v>
      </c>
      <c r="E2066" s="39" t="s">
        <v>193</v>
      </c>
      <c r="F2066" s="39" t="s">
        <v>38</v>
      </c>
      <c r="G2066" s="45"/>
      <c r="H2066" s="56">
        <v>44510</v>
      </c>
    </row>
    <row r="2067" spans="1:8" x14ac:dyDescent="0.25">
      <c r="A2067" s="121" t="s">
        <v>2031</v>
      </c>
      <c r="B2067" s="86">
        <v>86.78</v>
      </c>
      <c r="C2067" s="105">
        <v>7303589</v>
      </c>
      <c r="D2067" s="48">
        <v>44769</v>
      </c>
      <c r="E2067" s="39" t="s">
        <v>193</v>
      </c>
      <c r="F2067" s="39" t="s">
        <v>38</v>
      </c>
      <c r="G2067" s="45"/>
      <c r="H2067" s="56">
        <v>45357</v>
      </c>
    </row>
    <row r="2068" spans="1:8" x14ac:dyDescent="0.25">
      <c r="A2068" s="121" t="s">
        <v>2067</v>
      </c>
      <c r="B2068" s="86">
        <v>6</v>
      </c>
      <c r="C2068" s="105">
        <v>7303920</v>
      </c>
      <c r="D2068" s="48">
        <v>44770</v>
      </c>
      <c r="E2068" s="39" t="s">
        <v>193</v>
      </c>
      <c r="F2068" s="39" t="s">
        <v>38</v>
      </c>
      <c r="G2068" s="45"/>
      <c r="H2068" s="56">
        <v>45357</v>
      </c>
    </row>
    <row r="2069" spans="1:8" x14ac:dyDescent="0.25">
      <c r="A2069" s="121" t="s">
        <v>1270</v>
      </c>
      <c r="B2069" s="86">
        <v>6</v>
      </c>
      <c r="C2069" s="105">
        <v>7274620</v>
      </c>
      <c r="D2069" s="48">
        <v>44375</v>
      </c>
      <c r="E2069" s="39" t="s">
        <v>193</v>
      </c>
      <c r="F2069" s="39" t="s">
        <v>38</v>
      </c>
      <c r="G2069" s="45"/>
      <c r="H2069" s="56">
        <v>44830</v>
      </c>
    </row>
    <row r="2070" spans="1:8" x14ac:dyDescent="0.25">
      <c r="A2070" s="121" t="s">
        <v>1650</v>
      </c>
      <c r="B2070" s="86">
        <v>15</v>
      </c>
      <c r="C2070" s="105">
        <v>7285556</v>
      </c>
      <c r="D2070" s="48">
        <v>44523</v>
      </c>
      <c r="E2070" s="39" t="s">
        <v>193</v>
      </c>
      <c r="F2070" s="39" t="s">
        <v>38</v>
      </c>
      <c r="G2070" s="45"/>
      <c r="H2070" s="56">
        <v>44998</v>
      </c>
    </row>
    <row r="2071" spans="1:8" x14ac:dyDescent="0.25">
      <c r="A2071" s="121" t="s">
        <v>2154</v>
      </c>
      <c r="B2071" s="86">
        <v>6</v>
      </c>
      <c r="C2071" s="105">
        <v>7308618</v>
      </c>
      <c r="D2071" s="48">
        <v>44834</v>
      </c>
      <c r="E2071" s="39" t="s">
        <v>193</v>
      </c>
      <c r="F2071" s="39" t="s">
        <v>38</v>
      </c>
      <c r="G2071" s="45"/>
      <c r="H2071" s="56">
        <v>45359</v>
      </c>
    </row>
    <row r="2072" spans="1:8" x14ac:dyDescent="0.25">
      <c r="A2072" s="121" t="s">
        <v>2154</v>
      </c>
      <c r="B2072" s="86">
        <v>6</v>
      </c>
      <c r="C2072" s="105">
        <v>7308619</v>
      </c>
      <c r="D2072" s="48">
        <v>44834</v>
      </c>
      <c r="E2072" s="39" t="s">
        <v>193</v>
      </c>
      <c r="F2072" s="39" t="s">
        <v>38</v>
      </c>
      <c r="G2072" s="45"/>
      <c r="H2072" s="56">
        <v>45359</v>
      </c>
    </row>
    <row r="2073" spans="1:8" x14ac:dyDescent="0.25">
      <c r="A2073" s="121" t="s">
        <v>1309</v>
      </c>
      <c r="B2073" s="86">
        <v>6</v>
      </c>
      <c r="C2073" s="105">
        <v>7276646</v>
      </c>
      <c r="D2073" s="48">
        <v>44406</v>
      </c>
      <c r="E2073" s="39" t="s">
        <v>193</v>
      </c>
      <c r="F2073" s="39" t="s">
        <v>38</v>
      </c>
      <c r="G2073" s="45"/>
      <c r="H2073" s="56">
        <v>44907</v>
      </c>
    </row>
    <row r="2074" spans="1:8" x14ac:dyDescent="0.25">
      <c r="A2074" s="121" t="s">
        <v>22</v>
      </c>
      <c r="B2074" s="86">
        <v>5</v>
      </c>
      <c r="C2074" s="105">
        <v>120089</v>
      </c>
      <c r="D2074" s="48">
        <v>44602</v>
      </c>
      <c r="E2074" s="39" t="s">
        <v>0</v>
      </c>
      <c r="F2074" s="39" t="s">
        <v>205</v>
      </c>
      <c r="G2074" s="45" t="s">
        <v>946</v>
      </c>
      <c r="H2074" s="56">
        <v>44606</v>
      </c>
    </row>
    <row r="2075" spans="1:8" x14ac:dyDescent="0.25">
      <c r="A2075" s="121" t="s">
        <v>22</v>
      </c>
      <c r="B2075" s="86">
        <v>5</v>
      </c>
      <c r="C2075" s="105">
        <v>126502</v>
      </c>
      <c r="D2075" s="48">
        <v>44973</v>
      </c>
      <c r="E2075" s="39" t="s">
        <v>0</v>
      </c>
      <c r="F2075" s="39" t="s">
        <v>205</v>
      </c>
      <c r="G2075" s="45" t="s">
        <v>1496</v>
      </c>
      <c r="H2075" s="56">
        <v>44973</v>
      </c>
    </row>
    <row r="2076" spans="1:8" x14ac:dyDescent="0.25">
      <c r="A2076" s="121" t="s">
        <v>1848</v>
      </c>
      <c r="B2076" s="86">
        <v>15</v>
      </c>
      <c r="C2076" s="105">
        <v>7296466</v>
      </c>
      <c r="D2076" s="48">
        <v>45043</v>
      </c>
      <c r="E2076" s="39" t="s">
        <v>193</v>
      </c>
      <c r="F2076" s="39" t="s">
        <v>38</v>
      </c>
      <c r="G2076" s="45"/>
      <c r="H2076" s="56">
        <v>45279</v>
      </c>
    </row>
    <row r="2077" spans="1:8" x14ac:dyDescent="0.25">
      <c r="A2077" s="121" t="s">
        <v>1863</v>
      </c>
      <c r="B2077" s="86">
        <v>6</v>
      </c>
      <c r="C2077" s="105">
        <v>7296564</v>
      </c>
      <c r="D2077" s="48">
        <v>45043</v>
      </c>
      <c r="E2077" s="39" t="s">
        <v>193</v>
      </c>
      <c r="F2077" s="39" t="s">
        <v>38</v>
      </c>
      <c r="G2077" s="45"/>
      <c r="H2077" s="56">
        <v>45279</v>
      </c>
    </row>
    <row r="2078" spans="1:8" x14ac:dyDescent="0.25">
      <c r="A2078" s="121" t="s">
        <v>917</v>
      </c>
      <c r="B2078" s="86">
        <v>1</v>
      </c>
      <c r="C2078" s="105">
        <v>121171</v>
      </c>
      <c r="D2078" s="48">
        <v>44602</v>
      </c>
      <c r="E2078" s="39" t="s">
        <v>0</v>
      </c>
      <c r="F2078" s="39" t="s">
        <v>205</v>
      </c>
      <c r="G2078" s="45" t="s">
        <v>960</v>
      </c>
      <c r="H2078" s="56">
        <v>44606</v>
      </c>
    </row>
    <row r="2079" spans="1:8" x14ac:dyDescent="0.25">
      <c r="A2079" s="18" t="s">
        <v>2266</v>
      </c>
      <c r="B2079" s="10">
        <v>6</v>
      </c>
      <c r="C2079" s="42">
        <v>7310967</v>
      </c>
      <c r="D2079" s="36">
        <v>44865</v>
      </c>
      <c r="E2079" s="39" t="s">
        <v>193</v>
      </c>
      <c r="F2079" s="39" t="s">
        <v>38</v>
      </c>
      <c r="H2079" s="40">
        <v>45363</v>
      </c>
    </row>
    <row r="2080" spans="1:8" x14ac:dyDescent="0.25">
      <c r="A2080" s="121" t="s">
        <v>1524</v>
      </c>
      <c r="B2080" s="86">
        <v>15</v>
      </c>
      <c r="C2080" s="105">
        <v>7278710</v>
      </c>
      <c r="D2080" s="48">
        <v>44435</v>
      </c>
      <c r="E2080" s="39" t="s">
        <v>193</v>
      </c>
      <c r="F2080" s="39" t="s">
        <v>38</v>
      </c>
      <c r="G2080" s="45"/>
      <c r="H2080" s="56">
        <v>44998</v>
      </c>
    </row>
    <row r="2081" spans="1:8" x14ac:dyDescent="0.25">
      <c r="A2081" s="121" t="s">
        <v>1524</v>
      </c>
      <c r="B2081" s="86">
        <v>125</v>
      </c>
      <c r="C2081" s="105">
        <v>7284289</v>
      </c>
      <c r="D2081" s="48">
        <v>44510</v>
      </c>
      <c r="E2081" s="39" t="s">
        <v>193</v>
      </c>
      <c r="F2081" s="39" t="s">
        <v>38</v>
      </c>
      <c r="G2081" s="45"/>
      <c r="H2081" s="56">
        <v>44998</v>
      </c>
    </row>
    <row r="2082" spans="1:8" x14ac:dyDescent="0.25">
      <c r="A2082" s="121" t="s">
        <v>510</v>
      </c>
      <c r="B2082" s="86">
        <v>6</v>
      </c>
      <c r="C2082" s="105">
        <v>7233277</v>
      </c>
      <c r="D2082" s="48">
        <v>43790</v>
      </c>
      <c r="E2082" s="39" t="s">
        <v>193</v>
      </c>
      <c r="F2082" s="39" t="s">
        <v>38</v>
      </c>
      <c r="G2082" s="45"/>
      <c r="H2082" s="56">
        <v>44341</v>
      </c>
    </row>
    <row r="2083" spans="1:8" x14ac:dyDescent="0.25">
      <c r="A2083" s="121" t="s">
        <v>1519</v>
      </c>
      <c r="B2083" s="86">
        <v>15</v>
      </c>
      <c r="C2083" s="105">
        <v>7278661</v>
      </c>
      <c r="D2083" s="48">
        <v>44435</v>
      </c>
      <c r="E2083" s="39" t="s">
        <v>193</v>
      </c>
      <c r="F2083" s="39" t="s">
        <v>38</v>
      </c>
      <c r="G2083" s="45"/>
      <c r="H2083" s="56">
        <v>44998</v>
      </c>
    </row>
    <row r="2084" spans="1:8" x14ac:dyDescent="0.25">
      <c r="A2084" s="121" t="s">
        <v>938</v>
      </c>
      <c r="B2084" s="86">
        <v>20</v>
      </c>
      <c r="C2084" s="105">
        <v>123072</v>
      </c>
      <c r="D2084" s="48">
        <v>44602</v>
      </c>
      <c r="E2084" s="39" t="s">
        <v>0</v>
      </c>
      <c r="F2084" s="39" t="s">
        <v>205</v>
      </c>
      <c r="G2084" s="45" t="s">
        <v>981</v>
      </c>
      <c r="H2084" s="56">
        <v>44606</v>
      </c>
    </row>
    <row r="2085" spans="1:8" x14ac:dyDescent="0.25">
      <c r="A2085" s="121" t="s">
        <v>1169</v>
      </c>
      <c r="B2085" s="86">
        <v>6</v>
      </c>
      <c r="C2085" s="105">
        <v>7270020</v>
      </c>
      <c r="D2085" s="48">
        <v>44314</v>
      </c>
      <c r="E2085" s="39" t="s">
        <v>193</v>
      </c>
      <c r="F2085" s="39" t="s">
        <v>38</v>
      </c>
      <c r="G2085" s="45"/>
      <c r="H2085" s="56">
        <v>44685</v>
      </c>
    </row>
    <row r="2086" spans="1:8" x14ac:dyDescent="0.25">
      <c r="A2086" s="121" t="s">
        <v>1807</v>
      </c>
      <c r="B2086" s="86">
        <v>6</v>
      </c>
      <c r="C2086" s="105">
        <v>7294430</v>
      </c>
      <c r="D2086" s="48">
        <v>44650</v>
      </c>
      <c r="E2086" s="39" t="s">
        <v>193</v>
      </c>
      <c r="F2086" s="39" t="s">
        <v>38</v>
      </c>
      <c r="G2086" s="45"/>
      <c r="H2086" s="56">
        <v>45002</v>
      </c>
    </row>
    <row r="2087" spans="1:8" x14ac:dyDescent="0.25">
      <c r="A2087" s="121" t="s">
        <v>1580</v>
      </c>
      <c r="B2087" s="86">
        <v>60</v>
      </c>
      <c r="C2087" s="105">
        <v>7280785</v>
      </c>
      <c r="D2087" s="48">
        <v>44466</v>
      </c>
      <c r="E2087" s="39" t="s">
        <v>193</v>
      </c>
      <c r="F2087" s="39" t="s">
        <v>38</v>
      </c>
      <c r="G2087" s="45"/>
      <c r="H2087" s="56">
        <v>44998</v>
      </c>
    </row>
    <row r="2088" spans="1:8" x14ac:dyDescent="0.25">
      <c r="A2088" s="121" t="s">
        <v>778</v>
      </c>
      <c r="B2088" s="86">
        <v>6</v>
      </c>
      <c r="C2088" s="105">
        <v>7254785</v>
      </c>
      <c r="D2088" s="48">
        <v>44102</v>
      </c>
      <c r="E2088" s="39" t="s">
        <v>193</v>
      </c>
      <c r="F2088" s="39" t="s">
        <v>38</v>
      </c>
      <c r="G2088" s="45"/>
      <c r="H2088" s="56">
        <v>44476</v>
      </c>
    </row>
    <row r="2089" spans="1:8" x14ac:dyDescent="0.25">
      <c r="A2089" s="121" t="s">
        <v>2440</v>
      </c>
      <c r="B2089" s="86">
        <v>15</v>
      </c>
      <c r="C2089" s="105">
        <v>7320232</v>
      </c>
      <c r="D2089" s="48">
        <v>44985</v>
      </c>
      <c r="E2089" s="39" t="s">
        <v>193</v>
      </c>
      <c r="F2089" s="39" t="s">
        <v>38</v>
      </c>
      <c r="G2089" s="45"/>
      <c r="H2089" s="56">
        <v>45371</v>
      </c>
    </row>
    <row r="2090" spans="1:8" x14ac:dyDescent="0.25">
      <c r="A2090" s="121" t="s">
        <v>2440</v>
      </c>
      <c r="B2090" s="86">
        <v>15</v>
      </c>
      <c r="C2090" s="105">
        <v>7324811</v>
      </c>
      <c r="D2090" s="48">
        <v>45043</v>
      </c>
      <c r="E2090" s="39" t="s">
        <v>193</v>
      </c>
      <c r="F2090" s="39" t="s">
        <v>38</v>
      </c>
      <c r="G2090" s="45"/>
      <c r="H2090" s="56">
        <v>45415</v>
      </c>
    </row>
    <row r="2091" spans="1:8" x14ac:dyDescent="0.25">
      <c r="A2091" s="121" t="s">
        <v>271</v>
      </c>
      <c r="B2091" s="86">
        <v>150.29</v>
      </c>
      <c r="C2091" s="105">
        <v>9864</v>
      </c>
      <c r="D2091" s="48">
        <v>43896</v>
      </c>
      <c r="E2091" s="45" t="s">
        <v>100</v>
      </c>
      <c r="F2091" s="45" t="s">
        <v>272</v>
      </c>
      <c r="G2091" s="45" t="s">
        <v>272</v>
      </c>
      <c r="H2091" s="56">
        <v>44096</v>
      </c>
    </row>
    <row r="2092" spans="1:8" x14ac:dyDescent="0.25">
      <c r="A2092" s="121" t="s">
        <v>2144</v>
      </c>
      <c r="B2092" s="86">
        <v>6</v>
      </c>
      <c r="C2092" s="105">
        <v>7306573</v>
      </c>
      <c r="D2092" s="48">
        <v>44804</v>
      </c>
      <c r="E2092" s="39" t="s">
        <v>193</v>
      </c>
      <c r="F2092" s="39" t="s">
        <v>38</v>
      </c>
      <c r="G2092" s="45"/>
      <c r="H2092" s="56">
        <v>45358</v>
      </c>
    </row>
    <row r="2093" spans="1:8" x14ac:dyDescent="0.25">
      <c r="A2093" s="121" t="s">
        <v>769</v>
      </c>
      <c r="B2093" s="86">
        <v>6</v>
      </c>
      <c r="C2093" s="105">
        <v>7254647</v>
      </c>
      <c r="D2093" s="48">
        <v>44097</v>
      </c>
      <c r="E2093" s="39" t="s">
        <v>193</v>
      </c>
      <c r="F2093" s="39" t="s">
        <v>38</v>
      </c>
      <c r="G2093" s="45"/>
      <c r="H2093" s="56">
        <v>44476</v>
      </c>
    </row>
    <row r="2094" spans="1:8" x14ac:dyDescent="0.25">
      <c r="A2094" s="121" t="s">
        <v>590</v>
      </c>
      <c r="B2094" s="86">
        <v>6</v>
      </c>
      <c r="C2094" s="105">
        <v>7240145</v>
      </c>
      <c r="D2094" s="48">
        <v>43886</v>
      </c>
      <c r="E2094" s="39" t="s">
        <v>193</v>
      </c>
      <c r="F2094" s="39" t="s">
        <v>38</v>
      </c>
      <c r="G2094" s="45"/>
      <c r="H2094" s="56">
        <v>44397</v>
      </c>
    </row>
    <row r="2095" spans="1:8" x14ac:dyDescent="0.25">
      <c r="A2095" s="121" t="s">
        <v>1572</v>
      </c>
      <c r="B2095" s="86">
        <v>60</v>
      </c>
      <c r="C2095" s="105">
        <v>7280678</v>
      </c>
      <c r="D2095" s="48">
        <v>44466</v>
      </c>
      <c r="E2095" s="39" t="s">
        <v>193</v>
      </c>
      <c r="F2095" s="39" t="s">
        <v>38</v>
      </c>
      <c r="G2095" s="45"/>
      <c r="H2095" s="56">
        <v>44998</v>
      </c>
    </row>
    <row r="2096" spans="1:8" x14ac:dyDescent="0.25">
      <c r="A2096" s="121" t="s">
        <v>1572</v>
      </c>
      <c r="B2096" s="86">
        <v>30</v>
      </c>
      <c r="C2096" s="105">
        <v>7282912</v>
      </c>
      <c r="D2096" s="48">
        <v>44496</v>
      </c>
      <c r="E2096" s="39" t="s">
        <v>193</v>
      </c>
      <c r="F2096" s="39" t="s">
        <v>38</v>
      </c>
      <c r="G2096" s="45"/>
      <c r="H2096" s="56">
        <v>44998</v>
      </c>
    </row>
    <row r="2097" spans="1:8" x14ac:dyDescent="0.25">
      <c r="A2097" s="121" t="s">
        <v>1908</v>
      </c>
      <c r="B2097" s="86">
        <v>6</v>
      </c>
      <c r="C2097" s="105">
        <v>7298962</v>
      </c>
      <c r="D2097" s="48">
        <v>45071</v>
      </c>
      <c r="E2097" s="39" t="s">
        <v>193</v>
      </c>
      <c r="F2097" s="39" t="s">
        <v>38</v>
      </c>
      <c r="G2097" s="45"/>
      <c r="H2097" s="56">
        <v>45279</v>
      </c>
    </row>
    <row r="2098" spans="1:8" x14ac:dyDescent="0.25">
      <c r="A2098" s="121" t="s">
        <v>2066</v>
      </c>
      <c r="B2098" s="86">
        <v>6</v>
      </c>
      <c r="C2098" s="105">
        <v>7301741</v>
      </c>
      <c r="D2098" s="48">
        <v>44741</v>
      </c>
      <c r="E2098" s="39" t="s">
        <v>193</v>
      </c>
      <c r="F2098" s="39" t="s">
        <v>38</v>
      </c>
      <c r="G2098" s="45"/>
      <c r="H2098" s="56">
        <v>45356</v>
      </c>
    </row>
    <row r="2099" spans="1:8" x14ac:dyDescent="0.25">
      <c r="A2099" s="121" t="s">
        <v>2066</v>
      </c>
      <c r="B2099" s="86">
        <v>6</v>
      </c>
      <c r="C2099" s="105">
        <v>7303918</v>
      </c>
      <c r="D2099" s="48">
        <v>44770</v>
      </c>
      <c r="E2099" s="39" t="s">
        <v>193</v>
      </c>
      <c r="F2099" s="39" t="s">
        <v>38</v>
      </c>
      <c r="G2099" s="45"/>
      <c r="H2099" s="56">
        <v>45357</v>
      </c>
    </row>
    <row r="2100" spans="1:8" x14ac:dyDescent="0.25">
      <c r="A2100" s="121" t="s">
        <v>1063</v>
      </c>
      <c r="B2100" s="86">
        <v>9.44</v>
      </c>
      <c r="C2100" s="105">
        <v>160295</v>
      </c>
      <c r="D2100" s="48">
        <v>44216</v>
      </c>
      <c r="E2100" s="39" t="s">
        <v>193</v>
      </c>
      <c r="F2100" s="39" t="s">
        <v>1027</v>
      </c>
      <c r="G2100" s="45"/>
      <c r="H2100" s="56">
        <v>44676</v>
      </c>
    </row>
    <row r="2101" spans="1:8" x14ac:dyDescent="0.25">
      <c r="A2101" s="121" t="s">
        <v>1715</v>
      </c>
      <c r="B2101" s="86">
        <v>6</v>
      </c>
      <c r="C2101" s="105">
        <v>7290181</v>
      </c>
      <c r="D2101" s="48">
        <v>44588</v>
      </c>
      <c r="E2101" s="39" t="s">
        <v>193</v>
      </c>
      <c r="F2101" s="39" t="s">
        <v>38</v>
      </c>
      <c r="G2101" s="45"/>
      <c r="H2101" s="56">
        <v>45001</v>
      </c>
    </row>
    <row r="2102" spans="1:8" x14ac:dyDescent="0.25">
      <c r="A2102" s="18" t="s">
        <v>2252</v>
      </c>
      <c r="B2102" s="10">
        <v>6</v>
      </c>
      <c r="C2102" s="42">
        <v>7310919</v>
      </c>
      <c r="D2102" s="36">
        <v>44865</v>
      </c>
      <c r="E2102" s="39" t="s">
        <v>193</v>
      </c>
      <c r="F2102" s="39" t="s">
        <v>38</v>
      </c>
      <c r="H2102" s="40">
        <v>45363</v>
      </c>
    </row>
    <row r="2103" spans="1:8" x14ac:dyDescent="0.25">
      <c r="A2103" s="18" t="s">
        <v>1924</v>
      </c>
      <c r="B2103" s="10">
        <v>6</v>
      </c>
      <c r="C2103" s="42">
        <v>7310957</v>
      </c>
      <c r="D2103" s="36">
        <v>44865</v>
      </c>
      <c r="E2103" s="39" t="s">
        <v>193</v>
      </c>
      <c r="F2103" s="39" t="s">
        <v>38</v>
      </c>
      <c r="H2103" s="40">
        <v>45363</v>
      </c>
    </row>
    <row r="2104" spans="1:8" x14ac:dyDescent="0.25">
      <c r="A2104" s="121" t="s">
        <v>1924</v>
      </c>
      <c r="B2104" s="86">
        <v>15</v>
      </c>
      <c r="C2104" s="105">
        <v>7299143</v>
      </c>
      <c r="D2104" s="48">
        <v>45071</v>
      </c>
      <c r="E2104" s="39" t="s">
        <v>193</v>
      </c>
      <c r="F2104" s="39" t="s">
        <v>38</v>
      </c>
      <c r="G2104" s="45"/>
      <c r="H2104" s="56">
        <v>45279</v>
      </c>
    </row>
    <row r="2105" spans="1:8" x14ac:dyDescent="0.25">
      <c r="A2105" s="121" t="s">
        <v>662</v>
      </c>
      <c r="B2105" s="86">
        <v>15</v>
      </c>
      <c r="C2105" s="105">
        <v>7244816</v>
      </c>
      <c r="D2105" s="48">
        <v>43945</v>
      </c>
      <c r="E2105" s="39" t="s">
        <v>193</v>
      </c>
      <c r="F2105" s="39" t="s">
        <v>38</v>
      </c>
      <c r="G2105" s="45"/>
      <c r="H2105" s="56">
        <v>44399</v>
      </c>
    </row>
    <row r="2106" spans="1:8" x14ac:dyDescent="0.25">
      <c r="A2106" s="121" t="s">
        <v>200</v>
      </c>
      <c r="B2106" s="86">
        <v>23</v>
      </c>
      <c r="C2106" s="105">
        <v>7272268</v>
      </c>
      <c r="D2106" s="48">
        <v>44342</v>
      </c>
      <c r="E2106" s="39" t="s">
        <v>193</v>
      </c>
      <c r="F2106" s="39" t="s">
        <v>38</v>
      </c>
      <c r="G2106" s="45"/>
      <c r="H2106" s="56">
        <v>44826</v>
      </c>
    </row>
    <row r="2107" spans="1:8" x14ac:dyDescent="0.25">
      <c r="A2107" s="121" t="s">
        <v>1291</v>
      </c>
      <c r="B2107" s="86">
        <v>30</v>
      </c>
      <c r="C2107" s="105">
        <v>7276492</v>
      </c>
      <c r="D2107" s="48">
        <v>44406</v>
      </c>
      <c r="E2107" s="39" t="s">
        <v>193</v>
      </c>
      <c r="F2107" s="39" t="s">
        <v>38</v>
      </c>
      <c r="G2107" s="45"/>
      <c r="H2107" s="56">
        <v>44907</v>
      </c>
    </row>
    <row r="2108" spans="1:8" x14ac:dyDescent="0.25">
      <c r="A2108" s="121" t="s">
        <v>2042</v>
      </c>
      <c r="B2108" s="86">
        <v>6</v>
      </c>
      <c r="C2108" s="105">
        <v>7301625</v>
      </c>
      <c r="D2108" s="48">
        <v>44741</v>
      </c>
      <c r="E2108" s="39" t="s">
        <v>193</v>
      </c>
      <c r="F2108" s="39" t="s">
        <v>38</v>
      </c>
      <c r="G2108" s="45"/>
      <c r="H2108" s="56">
        <v>45356</v>
      </c>
    </row>
    <row r="2109" spans="1:8" x14ac:dyDescent="0.25">
      <c r="A2109" s="121" t="s">
        <v>2042</v>
      </c>
      <c r="B2109" s="86">
        <v>6</v>
      </c>
      <c r="C2109" s="105">
        <v>7303803</v>
      </c>
      <c r="D2109" s="48">
        <v>44770</v>
      </c>
      <c r="E2109" s="39" t="s">
        <v>193</v>
      </c>
      <c r="F2109" s="39" t="s">
        <v>38</v>
      </c>
      <c r="G2109" s="45"/>
      <c r="H2109" s="56">
        <v>45357</v>
      </c>
    </row>
    <row r="2110" spans="1:8" x14ac:dyDescent="0.25">
      <c r="A2110" s="18" t="s">
        <v>2332</v>
      </c>
      <c r="B2110" s="10">
        <v>15</v>
      </c>
      <c r="C2110" s="42">
        <v>7315818</v>
      </c>
      <c r="D2110" s="36">
        <v>44924</v>
      </c>
      <c r="E2110" s="39" t="s">
        <v>193</v>
      </c>
      <c r="F2110" s="39" t="s">
        <v>38</v>
      </c>
      <c r="H2110" s="40">
        <v>45363</v>
      </c>
    </row>
    <row r="2111" spans="1:8" x14ac:dyDescent="0.25">
      <c r="A2111" s="121" t="s">
        <v>724</v>
      </c>
      <c r="B2111" s="86">
        <v>6</v>
      </c>
      <c r="C2111" s="105">
        <v>7251048</v>
      </c>
      <c r="D2111" s="48">
        <v>44042</v>
      </c>
      <c r="E2111" s="39" t="s">
        <v>193</v>
      </c>
      <c r="F2111" s="39" t="s">
        <v>38</v>
      </c>
      <c r="G2111" s="45"/>
      <c r="H2111" s="56">
        <v>44414</v>
      </c>
    </row>
    <row r="2112" spans="1:8" x14ac:dyDescent="0.25">
      <c r="A2112" s="121" t="s">
        <v>234</v>
      </c>
      <c r="B2112" s="86">
        <v>3348</v>
      </c>
      <c r="C2112" s="105">
        <v>7258156</v>
      </c>
      <c r="D2112" s="48">
        <v>44516</v>
      </c>
      <c r="E2112" s="39" t="s">
        <v>193</v>
      </c>
      <c r="F2112" s="39" t="s">
        <v>38</v>
      </c>
      <c r="G2112" s="45"/>
      <c r="H2112" s="56">
        <v>44541</v>
      </c>
    </row>
    <row r="2113" spans="1:8" x14ac:dyDescent="0.25">
      <c r="A2113" s="121" t="s">
        <v>1612</v>
      </c>
      <c r="B2113" s="86">
        <v>6</v>
      </c>
      <c r="C2113" s="105">
        <v>7282794</v>
      </c>
      <c r="D2113" s="48">
        <v>44496</v>
      </c>
      <c r="E2113" s="39" t="s">
        <v>193</v>
      </c>
      <c r="F2113" s="39" t="s">
        <v>38</v>
      </c>
      <c r="G2113" s="45"/>
      <c r="H2113" s="56">
        <v>44998</v>
      </c>
    </row>
    <row r="2114" spans="1:8" x14ac:dyDescent="0.25">
      <c r="A2114" s="121" t="s">
        <v>1775</v>
      </c>
      <c r="B2114" s="86">
        <v>15</v>
      </c>
      <c r="C2114" s="105">
        <v>7292118</v>
      </c>
      <c r="D2114" s="48">
        <v>44616</v>
      </c>
      <c r="E2114" s="39" t="s">
        <v>193</v>
      </c>
      <c r="F2114" s="39" t="s">
        <v>38</v>
      </c>
      <c r="G2114" s="45"/>
      <c r="H2114" s="56">
        <v>45002</v>
      </c>
    </row>
    <row r="2115" spans="1:8" x14ac:dyDescent="0.25">
      <c r="A2115" s="18" t="s">
        <v>2351</v>
      </c>
      <c r="B2115" s="10">
        <v>6</v>
      </c>
      <c r="C2115" s="42">
        <v>7315964</v>
      </c>
      <c r="D2115" s="36">
        <v>44925</v>
      </c>
      <c r="E2115" s="39" t="s">
        <v>193</v>
      </c>
      <c r="F2115" s="39" t="s">
        <v>38</v>
      </c>
      <c r="H2115" s="40">
        <v>45363</v>
      </c>
    </row>
    <row r="2116" spans="1:8" x14ac:dyDescent="0.25">
      <c r="A2116" s="18" t="s">
        <v>2351</v>
      </c>
      <c r="B2116" s="10">
        <v>6</v>
      </c>
      <c r="C2116" s="42">
        <v>7317882</v>
      </c>
      <c r="D2116" s="36">
        <v>44957</v>
      </c>
      <c r="E2116" s="39" t="s">
        <v>193</v>
      </c>
      <c r="F2116" s="39" t="s">
        <v>38</v>
      </c>
      <c r="H2116" s="40">
        <v>45363</v>
      </c>
    </row>
    <row r="2117" spans="1:8" x14ac:dyDescent="0.25">
      <c r="A2117" s="121" t="s">
        <v>528</v>
      </c>
      <c r="B2117" s="86">
        <v>15</v>
      </c>
      <c r="C2117" s="105">
        <v>7233484</v>
      </c>
      <c r="D2117" s="48">
        <v>43790</v>
      </c>
      <c r="E2117" s="39" t="s">
        <v>193</v>
      </c>
      <c r="F2117" s="39" t="s">
        <v>38</v>
      </c>
      <c r="G2117" s="45"/>
      <c r="H2117" s="56">
        <v>44341</v>
      </c>
    </row>
    <row r="2118" spans="1:8" x14ac:dyDescent="0.25">
      <c r="A2118" s="121" t="s">
        <v>1916</v>
      </c>
      <c r="B2118" s="86">
        <v>15</v>
      </c>
      <c r="C2118" s="105">
        <v>7299063</v>
      </c>
      <c r="D2118" s="48">
        <v>45071</v>
      </c>
      <c r="E2118" s="39" t="s">
        <v>193</v>
      </c>
      <c r="F2118" s="39" t="s">
        <v>38</v>
      </c>
      <c r="G2118" s="45"/>
      <c r="H2118" s="56">
        <v>45279</v>
      </c>
    </row>
    <row r="2119" spans="1:8" x14ac:dyDescent="0.25">
      <c r="A2119" s="121" t="s">
        <v>1758</v>
      </c>
      <c r="B2119" s="86">
        <v>6</v>
      </c>
      <c r="C2119" s="105">
        <v>7291966</v>
      </c>
      <c r="D2119" s="48">
        <v>44616</v>
      </c>
      <c r="E2119" s="39" t="s">
        <v>193</v>
      </c>
      <c r="F2119" s="39" t="s">
        <v>38</v>
      </c>
      <c r="G2119" s="45"/>
      <c r="H2119" s="56">
        <v>45002</v>
      </c>
    </row>
    <row r="2120" spans="1:8" x14ac:dyDescent="0.25">
      <c r="A2120" s="121" t="s">
        <v>531</v>
      </c>
      <c r="B2120" s="86">
        <v>9.58</v>
      </c>
      <c r="C2120" s="105">
        <v>7236673</v>
      </c>
      <c r="D2120" s="48">
        <v>43840</v>
      </c>
      <c r="E2120" s="39" t="s">
        <v>193</v>
      </c>
      <c r="F2120" s="39" t="s">
        <v>38</v>
      </c>
      <c r="G2120" s="45"/>
      <c r="H2120" s="56">
        <v>44392</v>
      </c>
    </row>
    <row r="2121" spans="1:8" x14ac:dyDescent="0.25">
      <c r="A2121" s="121" t="s">
        <v>1769</v>
      </c>
      <c r="B2121" s="86">
        <v>6</v>
      </c>
      <c r="C2121" s="105">
        <v>7292015</v>
      </c>
      <c r="D2121" s="48">
        <v>44616</v>
      </c>
      <c r="E2121" s="39" t="s">
        <v>193</v>
      </c>
      <c r="F2121" s="39" t="s">
        <v>38</v>
      </c>
      <c r="G2121" s="45"/>
      <c r="H2121" s="56">
        <v>45002</v>
      </c>
    </row>
    <row r="2122" spans="1:8" x14ac:dyDescent="0.25">
      <c r="A2122" s="121" t="s">
        <v>811</v>
      </c>
      <c r="B2122" s="86">
        <v>6</v>
      </c>
      <c r="C2122" s="105">
        <v>7257283</v>
      </c>
      <c r="D2122" s="48">
        <v>44133</v>
      </c>
      <c r="E2122" s="39" t="s">
        <v>193</v>
      </c>
      <c r="F2122" s="39" t="s">
        <v>38</v>
      </c>
      <c r="G2122" s="45"/>
      <c r="H2122" s="56">
        <v>44510</v>
      </c>
    </row>
    <row r="2123" spans="1:8" x14ac:dyDescent="0.25">
      <c r="A2123" s="121" t="s">
        <v>1163</v>
      </c>
      <c r="B2123" s="86">
        <v>6</v>
      </c>
      <c r="C2123" s="105">
        <v>7270001</v>
      </c>
      <c r="D2123" s="48">
        <v>44314</v>
      </c>
      <c r="E2123" s="39" t="s">
        <v>193</v>
      </c>
      <c r="F2123" s="39" t="s">
        <v>38</v>
      </c>
      <c r="G2123" s="45"/>
      <c r="H2123" s="56">
        <v>44685</v>
      </c>
    </row>
    <row r="2124" spans="1:8" x14ac:dyDescent="0.25">
      <c r="A2124" s="18" t="s">
        <v>2394</v>
      </c>
      <c r="B2124" s="10">
        <v>15</v>
      </c>
      <c r="C2124" s="42">
        <v>7318116</v>
      </c>
      <c r="D2124" s="36">
        <v>44957</v>
      </c>
      <c r="E2124" s="39" t="s">
        <v>193</v>
      </c>
      <c r="F2124" s="39" t="s">
        <v>38</v>
      </c>
      <c r="H2124" s="56">
        <v>45363</v>
      </c>
    </row>
    <row r="2125" spans="1:8" x14ac:dyDescent="0.25">
      <c r="A2125" s="121" t="s">
        <v>656</v>
      </c>
      <c r="B2125" s="86">
        <v>10</v>
      </c>
      <c r="C2125" s="105">
        <v>7243754</v>
      </c>
      <c r="D2125" s="48">
        <v>43927</v>
      </c>
      <c r="E2125" s="39" t="s">
        <v>193</v>
      </c>
      <c r="F2125" s="39" t="s">
        <v>38</v>
      </c>
      <c r="G2125" s="45"/>
      <c r="H2125" s="56">
        <v>44399</v>
      </c>
    </row>
    <row r="2126" spans="1:8" x14ac:dyDescent="0.25">
      <c r="A2126" s="18" t="s">
        <v>2279</v>
      </c>
      <c r="B2126" s="10">
        <v>10</v>
      </c>
      <c r="C2126" s="42">
        <v>7312934</v>
      </c>
      <c r="D2126" s="36">
        <v>44893</v>
      </c>
      <c r="E2126" s="39" t="s">
        <v>193</v>
      </c>
      <c r="F2126" s="39" t="s">
        <v>38</v>
      </c>
      <c r="H2126" s="40">
        <v>45363</v>
      </c>
    </row>
    <row r="2127" spans="1:8" x14ac:dyDescent="0.25">
      <c r="A2127" s="66" t="s">
        <v>170</v>
      </c>
      <c r="B2127" s="81">
        <v>6.6</v>
      </c>
      <c r="C2127" s="113">
        <v>38362</v>
      </c>
      <c r="D2127" s="67" t="s">
        <v>121</v>
      </c>
      <c r="E2127" s="43" t="s">
        <v>194</v>
      </c>
      <c r="F2127" s="43" t="s">
        <v>142</v>
      </c>
      <c r="G2127" s="87" t="s">
        <v>143</v>
      </c>
      <c r="H2127" s="91">
        <v>42516</v>
      </c>
    </row>
    <row r="2128" spans="1:8" x14ac:dyDescent="0.25">
      <c r="A2128" s="121" t="s">
        <v>995</v>
      </c>
      <c r="B2128" s="86">
        <v>6</v>
      </c>
      <c r="C2128" s="105">
        <v>7261250</v>
      </c>
      <c r="D2128" s="48">
        <v>44181</v>
      </c>
      <c r="E2128" s="39" t="s">
        <v>193</v>
      </c>
      <c r="F2128" s="39" t="s">
        <v>38</v>
      </c>
      <c r="G2128" s="45"/>
      <c r="H2128" s="56">
        <v>44672</v>
      </c>
    </row>
    <row r="2129" spans="1:8" x14ac:dyDescent="0.25">
      <c r="A2129" s="121" t="s">
        <v>799</v>
      </c>
      <c r="B2129" s="86">
        <v>15</v>
      </c>
      <c r="C2129" s="105">
        <v>7254929</v>
      </c>
      <c r="D2129" s="48">
        <v>44102</v>
      </c>
      <c r="E2129" s="39" t="s">
        <v>193</v>
      </c>
      <c r="F2129" s="39" t="s">
        <v>38</v>
      </c>
      <c r="G2129" s="45"/>
      <c r="H2129" s="56">
        <v>44476</v>
      </c>
    </row>
    <row r="2130" spans="1:8" x14ac:dyDescent="0.25">
      <c r="A2130" s="121" t="s">
        <v>1118</v>
      </c>
      <c r="B2130" s="86">
        <v>6</v>
      </c>
      <c r="C2130" s="105">
        <v>7267750</v>
      </c>
      <c r="D2130" s="48">
        <v>44284</v>
      </c>
      <c r="E2130" s="39" t="s">
        <v>193</v>
      </c>
      <c r="F2130" s="39" t="s">
        <v>38</v>
      </c>
      <c r="G2130" s="45"/>
      <c r="H2130" s="56">
        <v>44683</v>
      </c>
    </row>
    <row r="2131" spans="1:8" x14ac:dyDescent="0.25">
      <c r="A2131" s="121" t="s">
        <v>1316</v>
      </c>
      <c r="B2131" s="86">
        <v>6</v>
      </c>
      <c r="C2131" s="105">
        <v>7276673</v>
      </c>
      <c r="D2131" s="48">
        <v>44406</v>
      </c>
      <c r="E2131" s="39" t="s">
        <v>193</v>
      </c>
      <c r="F2131" s="39" t="s">
        <v>38</v>
      </c>
      <c r="G2131" s="45"/>
      <c r="H2131" s="56">
        <v>44907</v>
      </c>
    </row>
    <row r="2132" spans="1:8" x14ac:dyDescent="0.25">
      <c r="A2132" s="121" t="s">
        <v>2518</v>
      </c>
      <c r="B2132" s="86">
        <v>15</v>
      </c>
      <c r="C2132" s="105">
        <v>7322701</v>
      </c>
      <c r="D2132" s="48">
        <v>45015</v>
      </c>
      <c r="E2132" s="39" t="s">
        <v>193</v>
      </c>
      <c r="F2132" s="39" t="s">
        <v>38</v>
      </c>
      <c r="G2132" s="45"/>
      <c r="H2132" s="56">
        <v>45415</v>
      </c>
    </row>
    <row r="2133" spans="1:8" x14ac:dyDescent="0.25">
      <c r="A2133" s="121" t="s">
        <v>1596</v>
      </c>
      <c r="B2133" s="86">
        <v>6</v>
      </c>
      <c r="C2133" s="105">
        <v>7280962</v>
      </c>
      <c r="D2133" s="48">
        <v>44466</v>
      </c>
      <c r="E2133" s="39" t="s">
        <v>193</v>
      </c>
      <c r="F2133" s="39" t="s">
        <v>38</v>
      </c>
      <c r="G2133" s="45"/>
      <c r="H2133" s="56">
        <v>44998</v>
      </c>
    </row>
    <row r="2134" spans="1:8" x14ac:dyDescent="0.25">
      <c r="A2134" s="121" t="s">
        <v>1596</v>
      </c>
      <c r="B2134" s="86">
        <v>6</v>
      </c>
      <c r="C2134" s="105">
        <v>7296657</v>
      </c>
      <c r="D2134" s="48">
        <v>45043</v>
      </c>
      <c r="E2134" s="39" t="s">
        <v>193</v>
      </c>
      <c r="F2134" s="39" t="s">
        <v>38</v>
      </c>
      <c r="G2134" s="45"/>
      <c r="H2134" s="56">
        <v>45279</v>
      </c>
    </row>
    <row r="2135" spans="1:8" x14ac:dyDescent="0.25">
      <c r="A2135" s="121" t="s">
        <v>632</v>
      </c>
      <c r="B2135" s="86">
        <v>6</v>
      </c>
      <c r="C2135" s="105">
        <v>7242785</v>
      </c>
      <c r="D2135" s="48">
        <v>43920</v>
      </c>
      <c r="E2135" s="39" t="s">
        <v>193</v>
      </c>
      <c r="F2135" s="39" t="s">
        <v>38</v>
      </c>
      <c r="G2135" s="45"/>
      <c r="H2135" s="56">
        <v>44397</v>
      </c>
    </row>
    <row r="2136" spans="1:8" x14ac:dyDescent="0.25">
      <c r="A2136" s="121" t="s">
        <v>2171</v>
      </c>
      <c r="B2136" s="86">
        <v>6</v>
      </c>
      <c r="C2136" s="105">
        <v>7308668</v>
      </c>
      <c r="D2136" s="48">
        <v>44834</v>
      </c>
      <c r="E2136" s="39" t="s">
        <v>193</v>
      </c>
      <c r="F2136" s="39" t="s">
        <v>38</v>
      </c>
      <c r="G2136" s="45"/>
      <c r="H2136" s="56">
        <v>45359</v>
      </c>
    </row>
    <row r="2137" spans="1:8" x14ac:dyDescent="0.25">
      <c r="A2137" s="121" t="s">
        <v>1812</v>
      </c>
      <c r="B2137" s="86">
        <v>6</v>
      </c>
      <c r="C2137" s="105">
        <v>7294455</v>
      </c>
      <c r="D2137" s="48">
        <v>44650</v>
      </c>
      <c r="E2137" s="39" t="s">
        <v>193</v>
      </c>
      <c r="F2137" s="39" t="s">
        <v>38</v>
      </c>
      <c r="G2137" s="45"/>
      <c r="H2137" s="56">
        <v>45002</v>
      </c>
    </row>
    <row r="2138" spans="1:8" x14ac:dyDescent="0.25">
      <c r="A2138" s="121" t="s">
        <v>469</v>
      </c>
      <c r="B2138" s="86">
        <v>6</v>
      </c>
      <c r="C2138" s="105">
        <v>7236198</v>
      </c>
      <c r="D2138" s="48">
        <v>43825</v>
      </c>
      <c r="E2138" s="39" t="s">
        <v>193</v>
      </c>
      <c r="F2138" s="39" t="s">
        <v>38</v>
      </c>
      <c r="G2138" s="45"/>
      <c r="H2138" s="56">
        <v>44341</v>
      </c>
    </row>
    <row r="2139" spans="1:8" x14ac:dyDescent="0.25">
      <c r="A2139" s="121" t="s">
        <v>1888</v>
      </c>
      <c r="B2139" s="86">
        <v>6</v>
      </c>
      <c r="C2139" s="105">
        <v>7298860</v>
      </c>
      <c r="D2139" s="48">
        <v>45071</v>
      </c>
      <c r="E2139" s="39" t="s">
        <v>193</v>
      </c>
      <c r="F2139" s="39" t="s">
        <v>38</v>
      </c>
      <c r="G2139" s="45"/>
      <c r="H2139" s="56">
        <v>45279</v>
      </c>
    </row>
    <row r="2140" spans="1:8" x14ac:dyDescent="0.25">
      <c r="A2140" s="121" t="s">
        <v>1144</v>
      </c>
      <c r="B2140" s="86">
        <v>6</v>
      </c>
      <c r="C2140" s="105">
        <v>7268822</v>
      </c>
      <c r="D2140" s="48">
        <v>44300</v>
      </c>
      <c r="E2140" s="39" t="s">
        <v>193</v>
      </c>
      <c r="F2140" s="39" t="s">
        <v>38</v>
      </c>
      <c r="G2140" s="45"/>
      <c r="H2140" s="56">
        <v>44685</v>
      </c>
    </row>
    <row r="2141" spans="1:8" x14ac:dyDescent="0.25">
      <c r="A2141" s="121" t="s">
        <v>1148</v>
      </c>
      <c r="B2141" s="86">
        <v>15</v>
      </c>
      <c r="C2141" s="105">
        <v>7269896</v>
      </c>
      <c r="D2141" s="48">
        <v>44314</v>
      </c>
      <c r="E2141" s="39" t="s">
        <v>193</v>
      </c>
      <c r="F2141" s="39" t="s">
        <v>38</v>
      </c>
      <c r="G2141" s="45"/>
      <c r="H2141" s="56">
        <v>44685</v>
      </c>
    </row>
    <row r="2142" spans="1:8" x14ac:dyDescent="0.25">
      <c r="A2142" s="121" t="s">
        <v>612</v>
      </c>
      <c r="B2142" s="86">
        <v>6</v>
      </c>
      <c r="C2142" s="105">
        <v>7242624</v>
      </c>
      <c r="D2142" s="48">
        <v>43920</v>
      </c>
      <c r="E2142" s="39" t="s">
        <v>193</v>
      </c>
      <c r="F2142" s="39" t="s">
        <v>38</v>
      </c>
      <c r="G2142" s="45"/>
      <c r="H2142" s="56">
        <v>44397</v>
      </c>
    </row>
    <row r="2143" spans="1:8" x14ac:dyDescent="0.25">
      <c r="A2143" s="121" t="s">
        <v>697</v>
      </c>
      <c r="B2143" s="86">
        <v>491.02</v>
      </c>
      <c r="C2143" s="105">
        <v>7248924</v>
      </c>
      <c r="D2143" s="48">
        <v>44008</v>
      </c>
      <c r="E2143" s="39" t="s">
        <v>193</v>
      </c>
      <c r="F2143" s="39" t="s">
        <v>38</v>
      </c>
      <c r="G2143" s="45"/>
      <c r="H2143" s="56">
        <v>44400</v>
      </c>
    </row>
    <row r="2144" spans="1:8" x14ac:dyDescent="0.25">
      <c r="A2144" s="121" t="s">
        <v>523</v>
      </c>
      <c r="B2144" s="86">
        <v>6</v>
      </c>
      <c r="C2144" s="105">
        <v>7233409</v>
      </c>
      <c r="D2144" s="48">
        <v>43790</v>
      </c>
      <c r="E2144" s="39" t="s">
        <v>193</v>
      </c>
      <c r="F2144" s="39" t="s">
        <v>38</v>
      </c>
      <c r="G2144" s="45"/>
      <c r="H2144" s="56">
        <v>44341</v>
      </c>
    </row>
    <row r="2145" spans="1:8" x14ac:dyDescent="0.25">
      <c r="A2145" s="121" t="s">
        <v>914</v>
      </c>
      <c r="B2145" s="86">
        <v>85</v>
      </c>
      <c r="C2145" s="105">
        <v>120741</v>
      </c>
      <c r="D2145" s="48">
        <v>44602</v>
      </c>
      <c r="E2145" s="39" t="s">
        <v>0</v>
      </c>
      <c r="F2145" s="39" t="s">
        <v>205</v>
      </c>
      <c r="G2145" s="45" t="s">
        <v>957</v>
      </c>
      <c r="H2145" s="56">
        <v>44606</v>
      </c>
    </row>
    <row r="2146" spans="1:8" x14ac:dyDescent="0.25">
      <c r="A2146" s="18" t="s">
        <v>2387</v>
      </c>
      <c r="B2146" s="10">
        <v>30</v>
      </c>
      <c r="C2146" s="42">
        <v>7318036</v>
      </c>
      <c r="D2146" s="36">
        <v>44957</v>
      </c>
      <c r="E2146" s="39" t="s">
        <v>193</v>
      </c>
      <c r="F2146" s="39" t="s">
        <v>38</v>
      </c>
      <c r="H2146" s="40">
        <v>45363</v>
      </c>
    </row>
    <row r="2147" spans="1:8" x14ac:dyDescent="0.25">
      <c r="A2147" s="121" t="s">
        <v>2387</v>
      </c>
      <c r="B2147" s="86">
        <v>30</v>
      </c>
      <c r="C2147" s="105">
        <v>7320257</v>
      </c>
      <c r="D2147" s="48">
        <v>44985</v>
      </c>
      <c r="E2147" s="39" t="s">
        <v>193</v>
      </c>
      <c r="F2147" s="39" t="s">
        <v>38</v>
      </c>
      <c r="G2147" s="45"/>
      <c r="H2147" s="56">
        <v>45371</v>
      </c>
    </row>
    <row r="2148" spans="1:8" x14ac:dyDescent="0.25">
      <c r="A2148" s="121" t="s">
        <v>2387</v>
      </c>
      <c r="B2148" s="86">
        <v>30</v>
      </c>
      <c r="C2148" s="105">
        <v>7322795</v>
      </c>
      <c r="D2148" s="48">
        <v>45015</v>
      </c>
      <c r="E2148" s="39" t="s">
        <v>193</v>
      </c>
      <c r="F2148" s="39" t="s">
        <v>38</v>
      </c>
      <c r="G2148" s="45"/>
      <c r="H2148" s="56">
        <v>45415</v>
      </c>
    </row>
    <row r="2149" spans="1:8" x14ac:dyDescent="0.25">
      <c r="A2149" s="121" t="s">
        <v>540</v>
      </c>
      <c r="B2149" s="86">
        <v>15</v>
      </c>
      <c r="C2149" s="105">
        <v>7237961</v>
      </c>
      <c r="D2149" s="48">
        <v>43858</v>
      </c>
      <c r="E2149" s="39" t="s">
        <v>193</v>
      </c>
      <c r="F2149" s="39" t="s">
        <v>38</v>
      </c>
      <c r="G2149" s="45"/>
      <c r="H2149" s="56">
        <v>44392</v>
      </c>
    </row>
    <row r="2150" spans="1:8" x14ac:dyDescent="0.25">
      <c r="A2150" s="121" t="s">
        <v>1906</v>
      </c>
      <c r="B2150" s="86">
        <v>6</v>
      </c>
      <c r="C2150" s="105">
        <v>7298940</v>
      </c>
      <c r="D2150" s="48">
        <v>45071</v>
      </c>
      <c r="E2150" s="39" t="s">
        <v>193</v>
      </c>
      <c r="F2150" s="39" t="s">
        <v>38</v>
      </c>
      <c r="G2150" s="45"/>
      <c r="H2150" s="56">
        <v>45279</v>
      </c>
    </row>
    <row r="2151" spans="1:8" x14ac:dyDescent="0.25">
      <c r="A2151" s="121" t="s">
        <v>1032</v>
      </c>
      <c r="B2151" s="86">
        <v>6</v>
      </c>
      <c r="C2151" s="105">
        <v>7263598</v>
      </c>
      <c r="D2151" s="48">
        <v>44223</v>
      </c>
      <c r="E2151" s="39" t="s">
        <v>193</v>
      </c>
      <c r="F2151" s="39" t="s">
        <v>38</v>
      </c>
      <c r="G2151" s="45"/>
      <c r="H2151" s="56">
        <v>44676</v>
      </c>
    </row>
    <row r="2152" spans="1:8" x14ac:dyDescent="0.25">
      <c r="A2152" s="121" t="s">
        <v>1032</v>
      </c>
      <c r="B2152" s="86">
        <v>6</v>
      </c>
      <c r="C2152" s="105">
        <v>7269947</v>
      </c>
      <c r="D2152" s="48">
        <v>44314</v>
      </c>
      <c r="E2152" s="39" t="s">
        <v>193</v>
      </c>
      <c r="F2152" s="39" t="s">
        <v>38</v>
      </c>
      <c r="G2152" s="45"/>
      <c r="H2152" s="56">
        <v>44685</v>
      </c>
    </row>
    <row r="2153" spans="1:8" x14ac:dyDescent="0.25">
      <c r="A2153" s="121" t="s">
        <v>277</v>
      </c>
      <c r="B2153" s="86">
        <v>6</v>
      </c>
      <c r="C2153" s="105">
        <v>7233287</v>
      </c>
      <c r="D2153" s="48">
        <v>43790</v>
      </c>
      <c r="E2153" s="39" t="s">
        <v>193</v>
      </c>
      <c r="F2153" s="39" t="s">
        <v>38</v>
      </c>
      <c r="G2153" s="45"/>
      <c r="H2153" s="56">
        <v>44341</v>
      </c>
    </row>
    <row r="2154" spans="1:8" x14ac:dyDescent="0.25">
      <c r="A2154" s="121" t="s">
        <v>277</v>
      </c>
      <c r="B2154" s="86">
        <v>6</v>
      </c>
      <c r="C2154" s="105">
        <v>7240195</v>
      </c>
      <c r="D2154" s="48">
        <v>43886</v>
      </c>
      <c r="E2154" s="39" t="s">
        <v>193</v>
      </c>
      <c r="F2154" s="39" t="s">
        <v>38</v>
      </c>
      <c r="G2154" s="45"/>
      <c r="H2154" s="56">
        <v>44397</v>
      </c>
    </row>
    <row r="2155" spans="1:8" x14ac:dyDescent="0.25">
      <c r="A2155" s="121" t="s">
        <v>1515</v>
      </c>
      <c r="B2155" s="86">
        <v>1</v>
      </c>
      <c r="C2155" s="105">
        <v>7277410</v>
      </c>
      <c r="D2155" s="48">
        <v>44419</v>
      </c>
      <c r="E2155" s="39" t="s">
        <v>193</v>
      </c>
      <c r="F2155" s="39" t="s">
        <v>38</v>
      </c>
      <c r="G2155" s="45"/>
      <c r="H2155" s="56">
        <v>44998</v>
      </c>
    </row>
    <row r="2156" spans="1:8" x14ac:dyDescent="0.25">
      <c r="A2156" s="121" t="s">
        <v>1826</v>
      </c>
      <c r="B2156" s="86">
        <v>6</v>
      </c>
      <c r="C2156" s="105">
        <v>7294537</v>
      </c>
      <c r="D2156" s="48">
        <v>44650</v>
      </c>
      <c r="E2156" s="39" t="s">
        <v>193</v>
      </c>
      <c r="F2156" s="39" t="s">
        <v>38</v>
      </c>
      <c r="G2156" s="45"/>
      <c r="H2156" s="56">
        <v>45002</v>
      </c>
    </row>
    <row r="2157" spans="1:8" x14ac:dyDescent="0.25">
      <c r="A2157" s="18" t="s">
        <v>2316</v>
      </c>
      <c r="B2157" s="10">
        <v>6</v>
      </c>
      <c r="C2157" s="42">
        <v>7313670</v>
      </c>
      <c r="D2157" s="36">
        <v>44895</v>
      </c>
      <c r="E2157" s="39" t="s">
        <v>193</v>
      </c>
      <c r="F2157" s="39" t="s">
        <v>38</v>
      </c>
      <c r="H2157" s="40">
        <v>45363</v>
      </c>
    </row>
    <row r="2158" spans="1:8" x14ac:dyDescent="0.25">
      <c r="A2158" s="121" t="s">
        <v>425</v>
      </c>
      <c r="B2158" s="86">
        <v>6</v>
      </c>
      <c r="C2158" s="105">
        <v>7230809</v>
      </c>
      <c r="D2158" s="48">
        <v>43768</v>
      </c>
      <c r="E2158" s="39" t="s">
        <v>193</v>
      </c>
      <c r="F2158" s="39" t="s">
        <v>38</v>
      </c>
      <c r="G2158" s="45"/>
      <c r="H2158" s="56">
        <v>44341</v>
      </c>
    </row>
    <row r="2159" spans="1:8" x14ac:dyDescent="0.25">
      <c r="A2159" s="121" t="s">
        <v>425</v>
      </c>
      <c r="B2159" s="86">
        <v>6</v>
      </c>
      <c r="C2159" s="105">
        <v>7242609</v>
      </c>
      <c r="D2159" s="48">
        <v>43920</v>
      </c>
      <c r="E2159" s="39" t="s">
        <v>193</v>
      </c>
      <c r="F2159" s="39" t="s">
        <v>38</v>
      </c>
      <c r="G2159" s="45"/>
      <c r="H2159" s="56">
        <v>44397</v>
      </c>
    </row>
    <row r="2160" spans="1:8" x14ac:dyDescent="0.25">
      <c r="A2160" s="121" t="s">
        <v>773</v>
      </c>
      <c r="B2160" s="86">
        <v>6</v>
      </c>
      <c r="C2160" s="105">
        <v>7254752</v>
      </c>
      <c r="D2160" s="48">
        <v>44102</v>
      </c>
      <c r="E2160" s="39" t="s">
        <v>193</v>
      </c>
      <c r="F2160" s="39" t="s">
        <v>38</v>
      </c>
      <c r="G2160" s="45"/>
      <c r="H2160" s="56">
        <v>44476</v>
      </c>
    </row>
    <row r="2161" spans="1:8" x14ac:dyDescent="0.25">
      <c r="A2161" s="121" t="s">
        <v>2158</v>
      </c>
      <c r="B2161" s="86">
        <v>6</v>
      </c>
      <c r="C2161" s="105">
        <v>7308627</v>
      </c>
      <c r="D2161" s="48">
        <v>44834</v>
      </c>
      <c r="E2161" s="39" t="s">
        <v>193</v>
      </c>
      <c r="F2161" s="39" t="s">
        <v>38</v>
      </c>
      <c r="G2161" s="45"/>
      <c r="H2161" s="56">
        <v>45359</v>
      </c>
    </row>
    <row r="2162" spans="1:8" x14ac:dyDescent="0.25">
      <c r="A2162" s="121" t="s">
        <v>491</v>
      </c>
      <c r="B2162" s="86">
        <v>6</v>
      </c>
      <c r="C2162" s="105">
        <v>7233139</v>
      </c>
      <c r="D2162" s="48">
        <v>43790</v>
      </c>
      <c r="E2162" s="39" t="s">
        <v>193</v>
      </c>
      <c r="F2162" s="39" t="s">
        <v>38</v>
      </c>
      <c r="G2162" s="45"/>
      <c r="H2162" s="56">
        <v>44341</v>
      </c>
    </row>
    <row r="2163" spans="1:8" x14ac:dyDescent="0.25">
      <c r="A2163" s="121" t="s">
        <v>2410</v>
      </c>
      <c r="B2163" s="86">
        <v>6</v>
      </c>
      <c r="C2163" s="105">
        <v>7320101</v>
      </c>
      <c r="D2163" s="48">
        <v>44985</v>
      </c>
      <c r="E2163" s="39" t="s">
        <v>193</v>
      </c>
      <c r="F2163" s="39" t="s">
        <v>38</v>
      </c>
      <c r="G2163" s="45"/>
      <c r="H2163" s="56">
        <v>45371</v>
      </c>
    </row>
    <row r="2164" spans="1:8" x14ac:dyDescent="0.25">
      <c r="A2164" s="18" t="s">
        <v>2284</v>
      </c>
      <c r="B2164" s="10">
        <v>15</v>
      </c>
      <c r="C2164" s="42">
        <v>7313502</v>
      </c>
      <c r="D2164" s="36">
        <v>44895</v>
      </c>
      <c r="E2164" s="39" t="s">
        <v>193</v>
      </c>
      <c r="F2164" s="39" t="s">
        <v>38</v>
      </c>
      <c r="H2164" s="40">
        <v>45363</v>
      </c>
    </row>
    <row r="2165" spans="1:8" x14ac:dyDescent="0.25">
      <c r="A2165" s="121" t="s">
        <v>2120</v>
      </c>
      <c r="B2165" s="86">
        <v>6</v>
      </c>
      <c r="C2165" s="105">
        <v>7306454</v>
      </c>
      <c r="D2165" s="48">
        <v>44804</v>
      </c>
      <c r="E2165" s="39" t="s">
        <v>193</v>
      </c>
      <c r="F2165" s="39" t="s">
        <v>38</v>
      </c>
      <c r="G2165" s="45"/>
      <c r="H2165" s="56">
        <v>45358</v>
      </c>
    </row>
    <row r="2166" spans="1:8" x14ac:dyDescent="0.25">
      <c r="A2166" s="121" t="s">
        <v>495</v>
      </c>
      <c r="B2166" s="86">
        <v>6</v>
      </c>
      <c r="C2166" s="105">
        <v>7233171</v>
      </c>
      <c r="D2166" s="48">
        <v>43790</v>
      </c>
      <c r="E2166" s="39" t="s">
        <v>193</v>
      </c>
      <c r="F2166" s="39" t="s">
        <v>38</v>
      </c>
      <c r="G2166" s="45"/>
      <c r="H2166" s="56">
        <v>44341</v>
      </c>
    </row>
    <row r="2167" spans="1:8" x14ac:dyDescent="0.25">
      <c r="A2167" s="121" t="s">
        <v>496</v>
      </c>
      <c r="B2167" s="86">
        <v>63.57</v>
      </c>
      <c r="C2167" s="105">
        <v>7233178</v>
      </c>
      <c r="D2167" s="48">
        <v>43790</v>
      </c>
      <c r="E2167" s="39" t="s">
        <v>193</v>
      </c>
      <c r="F2167" s="39" t="s">
        <v>38</v>
      </c>
      <c r="G2167" s="45"/>
      <c r="H2167" s="56">
        <v>44341</v>
      </c>
    </row>
    <row r="2168" spans="1:8" x14ac:dyDescent="0.25">
      <c r="A2168" s="121" t="s">
        <v>1804</v>
      </c>
      <c r="B2168" s="86">
        <v>6</v>
      </c>
      <c r="C2168" s="105">
        <v>7294402</v>
      </c>
      <c r="D2168" s="48">
        <v>44650</v>
      </c>
      <c r="E2168" s="39" t="s">
        <v>193</v>
      </c>
      <c r="F2168" s="39" t="s">
        <v>38</v>
      </c>
      <c r="G2168" s="45"/>
      <c r="H2168" s="56">
        <v>45002</v>
      </c>
    </row>
    <row r="2169" spans="1:8" x14ac:dyDescent="0.25">
      <c r="A2169" s="121" t="s">
        <v>1095</v>
      </c>
      <c r="B2169" s="86">
        <v>22</v>
      </c>
      <c r="C2169" s="105">
        <v>7266612</v>
      </c>
      <c r="D2169" s="48">
        <v>44273</v>
      </c>
      <c r="E2169" s="39" t="s">
        <v>193</v>
      </c>
      <c r="F2169" s="39" t="s">
        <v>38</v>
      </c>
      <c r="G2169" s="45"/>
      <c r="H2169" s="56">
        <v>44683</v>
      </c>
    </row>
    <row r="2170" spans="1:8" x14ac:dyDescent="0.25">
      <c r="A2170" s="121" t="s">
        <v>2413</v>
      </c>
      <c r="B2170" s="86">
        <v>6</v>
      </c>
      <c r="C2170" s="105">
        <v>7320116</v>
      </c>
      <c r="D2170" s="48">
        <v>44985</v>
      </c>
      <c r="E2170" s="39" t="s">
        <v>193</v>
      </c>
      <c r="F2170" s="39" t="s">
        <v>38</v>
      </c>
      <c r="G2170" s="45"/>
      <c r="H2170" s="56">
        <v>45371</v>
      </c>
    </row>
    <row r="2171" spans="1:8" x14ac:dyDescent="0.25">
      <c r="A2171" s="121" t="s">
        <v>1751</v>
      </c>
      <c r="B2171" s="86">
        <v>6</v>
      </c>
      <c r="C2171" s="105">
        <v>7291934</v>
      </c>
      <c r="D2171" s="48">
        <v>44616</v>
      </c>
      <c r="E2171" s="39" t="s">
        <v>193</v>
      </c>
      <c r="F2171" s="39" t="s">
        <v>38</v>
      </c>
      <c r="G2171" s="45"/>
      <c r="H2171" s="56">
        <v>45002</v>
      </c>
    </row>
    <row r="2172" spans="1:8" x14ac:dyDescent="0.25">
      <c r="A2172" s="121" t="s">
        <v>1073</v>
      </c>
      <c r="B2172" s="86">
        <v>6</v>
      </c>
      <c r="C2172" s="105">
        <v>7265526</v>
      </c>
      <c r="D2172" s="48">
        <v>44251</v>
      </c>
      <c r="E2172" s="39" t="s">
        <v>193</v>
      </c>
      <c r="F2172" s="39" t="s">
        <v>38</v>
      </c>
      <c r="G2172" s="45"/>
      <c r="H2172" s="56">
        <v>44677</v>
      </c>
    </row>
    <row r="2173" spans="1:8" x14ac:dyDescent="0.25">
      <c r="A2173" s="18" t="s">
        <v>2327</v>
      </c>
      <c r="B2173" s="10">
        <v>60</v>
      </c>
      <c r="C2173" s="42">
        <v>7315359</v>
      </c>
      <c r="D2173" s="36">
        <v>44917</v>
      </c>
      <c r="E2173" s="39" t="s">
        <v>193</v>
      </c>
      <c r="F2173" s="39" t="s">
        <v>38</v>
      </c>
      <c r="H2173" s="40">
        <v>45363</v>
      </c>
    </row>
    <row r="2174" spans="1:8" x14ac:dyDescent="0.25">
      <c r="A2174" s="121" t="s">
        <v>846</v>
      </c>
      <c r="B2174" s="86">
        <v>10</v>
      </c>
      <c r="C2174" s="105">
        <v>7258615</v>
      </c>
      <c r="D2174" s="48">
        <v>44153</v>
      </c>
      <c r="E2174" s="39" t="s">
        <v>193</v>
      </c>
      <c r="F2174" s="39" t="s">
        <v>38</v>
      </c>
      <c r="G2174" s="45"/>
      <c r="H2174" s="56">
        <v>44546</v>
      </c>
    </row>
    <row r="2175" spans="1:8" x14ac:dyDescent="0.25">
      <c r="A2175" s="121" t="s">
        <v>1314</v>
      </c>
      <c r="B2175" s="86">
        <v>6</v>
      </c>
      <c r="C2175" s="105">
        <v>7276671</v>
      </c>
      <c r="D2175" s="48">
        <v>44406</v>
      </c>
      <c r="E2175" s="39" t="s">
        <v>193</v>
      </c>
      <c r="F2175" s="39" t="s">
        <v>38</v>
      </c>
      <c r="G2175" s="45"/>
      <c r="H2175" s="56">
        <v>44907</v>
      </c>
    </row>
    <row r="2176" spans="1:8" x14ac:dyDescent="0.25">
      <c r="A2176" s="121" t="s">
        <v>1314</v>
      </c>
      <c r="B2176" s="86">
        <v>6</v>
      </c>
      <c r="C2176" s="105">
        <v>7282797</v>
      </c>
      <c r="D2176" s="48">
        <v>44496</v>
      </c>
      <c r="E2176" s="39" t="s">
        <v>193</v>
      </c>
      <c r="F2176" s="39" t="s">
        <v>38</v>
      </c>
      <c r="G2176" s="45"/>
      <c r="H2176" s="56">
        <v>44998</v>
      </c>
    </row>
    <row r="2177" spans="1:8" x14ac:dyDescent="0.25">
      <c r="A2177" s="121" t="s">
        <v>1518</v>
      </c>
      <c r="B2177" s="86">
        <v>2</v>
      </c>
      <c r="C2177" s="105">
        <v>7278030</v>
      </c>
      <c r="D2177" s="48">
        <v>44427</v>
      </c>
      <c r="E2177" s="39" t="s">
        <v>193</v>
      </c>
      <c r="F2177" s="39" t="s">
        <v>38</v>
      </c>
      <c r="G2177" s="45"/>
      <c r="H2177" s="56">
        <v>44998</v>
      </c>
    </row>
    <row r="2178" spans="1:8" x14ac:dyDescent="0.25">
      <c r="A2178" s="122" t="s">
        <v>1518</v>
      </c>
      <c r="B2178" s="86">
        <v>1.74</v>
      </c>
      <c r="C2178" s="95">
        <v>7309119</v>
      </c>
      <c r="D2178" s="36">
        <v>44840</v>
      </c>
      <c r="E2178" s="39" t="s">
        <v>193</v>
      </c>
      <c r="F2178" s="39" t="s">
        <v>38</v>
      </c>
      <c r="H2178" s="56">
        <v>45363</v>
      </c>
    </row>
    <row r="2179" spans="1:8" x14ac:dyDescent="0.25">
      <c r="A2179" s="121" t="s">
        <v>1426</v>
      </c>
      <c r="B2179" s="86">
        <v>2.4</v>
      </c>
      <c r="C2179" s="105">
        <v>127352</v>
      </c>
      <c r="D2179" s="48">
        <v>44973</v>
      </c>
      <c r="E2179" s="39" t="s">
        <v>0</v>
      </c>
      <c r="F2179" s="39" t="s">
        <v>205</v>
      </c>
      <c r="G2179" s="45" t="s">
        <v>1512</v>
      </c>
      <c r="H2179" s="56">
        <v>44973</v>
      </c>
    </row>
    <row r="2180" spans="1:8" x14ac:dyDescent="0.25">
      <c r="A2180" s="121" t="s">
        <v>1674</v>
      </c>
      <c r="B2180" s="86">
        <v>6</v>
      </c>
      <c r="C2180" s="105">
        <v>7285990</v>
      </c>
      <c r="D2180" s="48">
        <v>44529</v>
      </c>
      <c r="E2180" s="39" t="s">
        <v>193</v>
      </c>
      <c r="F2180" s="39" t="s">
        <v>38</v>
      </c>
      <c r="G2180" s="45"/>
      <c r="H2180" s="56">
        <v>44998</v>
      </c>
    </row>
    <row r="2181" spans="1:8" x14ac:dyDescent="0.25">
      <c r="A2181" s="121" t="s">
        <v>669</v>
      </c>
      <c r="B2181" s="86">
        <v>6</v>
      </c>
      <c r="C2181" s="105">
        <v>7246473</v>
      </c>
      <c r="D2181" s="48">
        <v>43973</v>
      </c>
      <c r="E2181" s="39" t="s">
        <v>193</v>
      </c>
      <c r="F2181" s="39" t="s">
        <v>38</v>
      </c>
      <c r="G2181" s="45"/>
      <c r="H2181" s="56">
        <v>44400</v>
      </c>
    </row>
    <row r="2182" spans="1:8" x14ac:dyDescent="0.25">
      <c r="A2182" s="121" t="s">
        <v>1389</v>
      </c>
      <c r="B2182" s="86">
        <v>20</v>
      </c>
      <c r="C2182" s="105">
        <v>124794</v>
      </c>
      <c r="D2182" s="48">
        <v>44973</v>
      </c>
      <c r="E2182" s="39" t="s">
        <v>0</v>
      </c>
      <c r="F2182" s="39" t="s">
        <v>205</v>
      </c>
      <c r="G2182" s="45" t="s">
        <v>1472</v>
      </c>
      <c r="H2182" s="56">
        <v>44973</v>
      </c>
    </row>
    <row r="2183" spans="1:8" x14ac:dyDescent="0.25">
      <c r="A2183" s="121" t="s">
        <v>742</v>
      </c>
      <c r="B2183" s="86">
        <v>79.83</v>
      </c>
      <c r="C2183" s="105">
        <v>7252653</v>
      </c>
      <c r="D2183" s="48">
        <v>44069</v>
      </c>
      <c r="E2183" s="39" t="s">
        <v>193</v>
      </c>
      <c r="F2183" s="39" t="s">
        <v>38</v>
      </c>
      <c r="G2183" s="45"/>
      <c r="H2183" s="56">
        <v>44442</v>
      </c>
    </row>
    <row r="2184" spans="1:8" x14ac:dyDescent="0.25">
      <c r="A2184" s="121" t="s">
        <v>1817</v>
      </c>
      <c r="B2184" s="86">
        <v>6</v>
      </c>
      <c r="C2184" s="105">
        <v>7294478</v>
      </c>
      <c r="D2184" s="48">
        <v>44650</v>
      </c>
      <c r="E2184" s="39" t="s">
        <v>193</v>
      </c>
      <c r="F2184" s="39" t="s">
        <v>38</v>
      </c>
      <c r="G2184" s="45"/>
      <c r="H2184" s="56">
        <v>45002</v>
      </c>
    </row>
    <row r="2185" spans="1:8" x14ac:dyDescent="0.25">
      <c r="A2185" s="121" t="s">
        <v>516</v>
      </c>
      <c r="B2185" s="86">
        <v>6</v>
      </c>
      <c r="C2185" s="105">
        <v>7233312</v>
      </c>
      <c r="D2185" s="48">
        <v>43790</v>
      </c>
      <c r="E2185" s="39" t="s">
        <v>193</v>
      </c>
      <c r="F2185" s="39" t="s">
        <v>38</v>
      </c>
      <c r="G2185" s="45"/>
      <c r="H2185" s="56">
        <v>44341</v>
      </c>
    </row>
    <row r="2186" spans="1:8" x14ac:dyDescent="0.25">
      <c r="A2186" s="121" t="s">
        <v>2508</v>
      </c>
      <c r="B2186" s="86">
        <v>6</v>
      </c>
      <c r="C2186" s="105">
        <v>7322631</v>
      </c>
      <c r="D2186" s="48">
        <v>45015</v>
      </c>
      <c r="E2186" s="39" t="s">
        <v>193</v>
      </c>
      <c r="F2186" s="39" t="s">
        <v>38</v>
      </c>
      <c r="G2186" s="45"/>
      <c r="H2186" s="56">
        <v>45415</v>
      </c>
    </row>
    <row r="2187" spans="1:8" x14ac:dyDescent="0.25">
      <c r="A2187" s="121" t="s">
        <v>579</v>
      </c>
      <c r="B2187" s="86">
        <v>5.65</v>
      </c>
      <c r="C2187" s="105">
        <v>7239610</v>
      </c>
      <c r="D2187" s="48">
        <v>43880</v>
      </c>
      <c r="E2187" s="39" t="s">
        <v>193</v>
      </c>
      <c r="F2187" s="39" t="s">
        <v>38</v>
      </c>
      <c r="G2187" s="45"/>
      <c r="H2187" s="56">
        <v>44397</v>
      </c>
    </row>
    <row r="2188" spans="1:8" x14ac:dyDescent="0.25">
      <c r="A2188" s="121" t="s">
        <v>1089</v>
      </c>
      <c r="B2188" s="86">
        <v>6</v>
      </c>
      <c r="C2188" s="105">
        <v>7265591</v>
      </c>
      <c r="D2188" s="48">
        <v>44251</v>
      </c>
      <c r="E2188" s="39" t="s">
        <v>193</v>
      </c>
      <c r="F2188" s="39" t="s">
        <v>38</v>
      </c>
      <c r="G2188" s="45"/>
      <c r="H2188" s="56">
        <v>44677</v>
      </c>
    </row>
    <row r="2189" spans="1:8" x14ac:dyDescent="0.25">
      <c r="A2189" s="66" t="s">
        <v>167</v>
      </c>
      <c r="B2189" s="81">
        <v>1.5</v>
      </c>
      <c r="C2189" s="113">
        <v>38340</v>
      </c>
      <c r="D2189" s="67" t="s">
        <v>121</v>
      </c>
      <c r="E2189" s="43" t="s">
        <v>194</v>
      </c>
      <c r="F2189" s="43" t="s">
        <v>136</v>
      </c>
      <c r="G2189" s="87" t="s">
        <v>137</v>
      </c>
      <c r="H2189" s="91">
        <v>42516</v>
      </c>
    </row>
    <row r="2190" spans="1:8" x14ac:dyDescent="0.25">
      <c r="A2190" s="121" t="s">
        <v>630</v>
      </c>
      <c r="B2190" s="86">
        <v>6</v>
      </c>
      <c r="C2190" s="105">
        <v>7242776</v>
      </c>
      <c r="D2190" s="48">
        <v>43920</v>
      </c>
      <c r="E2190" s="39" t="s">
        <v>193</v>
      </c>
      <c r="F2190" s="39" t="s">
        <v>38</v>
      </c>
      <c r="G2190" s="45"/>
      <c r="H2190" s="56">
        <v>44397</v>
      </c>
    </row>
    <row r="2191" spans="1:8" x14ac:dyDescent="0.25">
      <c r="A2191" s="121" t="s">
        <v>1219</v>
      </c>
      <c r="B2191" s="86">
        <v>6</v>
      </c>
      <c r="C2191" s="105">
        <v>7272203</v>
      </c>
      <c r="D2191" s="48">
        <v>44342</v>
      </c>
      <c r="E2191" s="39" t="s">
        <v>193</v>
      </c>
      <c r="F2191" s="39" t="s">
        <v>38</v>
      </c>
      <c r="G2191" s="45"/>
      <c r="H2191" s="56">
        <v>44826</v>
      </c>
    </row>
    <row r="2192" spans="1:8" x14ac:dyDescent="0.25">
      <c r="A2192" s="121" t="s">
        <v>2058</v>
      </c>
      <c r="B2192" s="86">
        <v>6</v>
      </c>
      <c r="C2192" s="105">
        <v>7303862</v>
      </c>
      <c r="D2192" s="48">
        <v>44770</v>
      </c>
      <c r="E2192" s="39" t="s">
        <v>193</v>
      </c>
      <c r="F2192" s="39" t="s">
        <v>38</v>
      </c>
      <c r="G2192" s="45"/>
      <c r="H2192" s="56">
        <v>45357</v>
      </c>
    </row>
    <row r="2193" spans="1:8" x14ac:dyDescent="0.25">
      <c r="A2193" s="121" t="s">
        <v>1113</v>
      </c>
      <c r="B2193" s="86">
        <v>6</v>
      </c>
      <c r="C2193" s="105">
        <v>7267709</v>
      </c>
      <c r="D2193" s="48">
        <v>44284</v>
      </c>
      <c r="E2193" s="39" t="s">
        <v>193</v>
      </c>
      <c r="F2193" s="39" t="s">
        <v>38</v>
      </c>
      <c r="G2193" s="45"/>
      <c r="H2193" s="56">
        <v>44683</v>
      </c>
    </row>
    <row r="2194" spans="1:8" x14ac:dyDescent="0.25">
      <c r="A2194" s="121" t="s">
        <v>387</v>
      </c>
      <c r="B2194" s="86">
        <v>7.5</v>
      </c>
      <c r="C2194" s="105">
        <v>117093</v>
      </c>
      <c r="D2194" s="48">
        <v>44245</v>
      </c>
      <c r="E2194" s="39" t="s">
        <v>0</v>
      </c>
      <c r="F2194" s="39" t="s">
        <v>205</v>
      </c>
      <c r="G2194" s="45" t="s">
        <v>388</v>
      </c>
      <c r="H2194" s="56">
        <v>44244</v>
      </c>
    </row>
    <row r="2195" spans="1:8" x14ac:dyDescent="0.25">
      <c r="A2195" s="121" t="s">
        <v>1035</v>
      </c>
      <c r="B2195" s="86">
        <v>6</v>
      </c>
      <c r="C2195" s="105">
        <v>7263621</v>
      </c>
      <c r="D2195" s="48">
        <v>44223</v>
      </c>
      <c r="E2195" s="39" t="s">
        <v>193</v>
      </c>
      <c r="F2195" s="39" t="s">
        <v>38</v>
      </c>
      <c r="G2195" s="45"/>
      <c r="H2195" s="56">
        <v>44676</v>
      </c>
    </row>
    <row r="2196" spans="1:8" x14ac:dyDescent="0.25">
      <c r="A2196" s="46" t="s">
        <v>71</v>
      </c>
      <c r="B2196" s="50">
        <v>20</v>
      </c>
      <c r="C2196" s="94"/>
      <c r="D2196" s="69" t="s">
        <v>192</v>
      </c>
      <c r="E2196" s="46" t="s">
        <v>0</v>
      </c>
      <c r="F2196" s="46" t="s">
        <v>52</v>
      </c>
      <c r="G2196" s="46" t="s">
        <v>70</v>
      </c>
      <c r="H2196" s="55">
        <v>42425</v>
      </c>
    </row>
    <row r="2197" spans="1:8" x14ac:dyDescent="0.25">
      <c r="A2197" s="121" t="s">
        <v>1248</v>
      </c>
      <c r="B2197" s="86">
        <v>6</v>
      </c>
      <c r="C2197" s="105">
        <v>7274484</v>
      </c>
      <c r="D2197" s="48">
        <v>44375</v>
      </c>
      <c r="E2197" s="39" t="s">
        <v>193</v>
      </c>
      <c r="F2197" s="39" t="s">
        <v>38</v>
      </c>
      <c r="G2197" s="45"/>
      <c r="H2197" s="56">
        <v>44830</v>
      </c>
    </row>
    <row r="2198" spans="1:8" x14ac:dyDescent="0.25">
      <c r="A2198" s="121" t="s">
        <v>1248</v>
      </c>
      <c r="B2198" s="86">
        <v>6</v>
      </c>
      <c r="C2198" s="105">
        <v>7274485</v>
      </c>
      <c r="D2198" s="48">
        <v>44375</v>
      </c>
      <c r="E2198" s="39" t="s">
        <v>193</v>
      </c>
      <c r="F2198" s="39" t="s">
        <v>38</v>
      </c>
      <c r="G2198" s="45"/>
      <c r="H2198" s="56">
        <v>44830</v>
      </c>
    </row>
    <row r="2199" spans="1:8" x14ac:dyDescent="0.25">
      <c r="A2199" s="121" t="s">
        <v>2480</v>
      </c>
      <c r="B2199" s="86">
        <v>6</v>
      </c>
      <c r="C2199" s="105">
        <v>7322500</v>
      </c>
      <c r="D2199" s="48">
        <v>45015</v>
      </c>
      <c r="E2199" s="39" t="s">
        <v>193</v>
      </c>
      <c r="F2199" s="39" t="s">
        <v>38</v>
      </c>
      <c r="G2199" s="45"/>
      <c r="H2199" s="56">
        <v>45415</v>
      </c>
    </row>
    <row r="2200" spans="1:8" x14ac:dyDescent="0.25">
      <c r="A2200" s="121" t="s">
        <v>549</v>
      </c>
      <c r="B2200" s="86">
        <v>6</v>
      </c>
      <c r="C2200" s="105">
        <v>7238020</v>
      </c>
      <c r="D2200" s="48">
        <v>43859</v>
      </c>
      <c r="E2200" s="39" t="s">
        <v>193</v>
      </c>
      <c r="F2200" s="39" t="s">
        <v>38</v>
      </c>
      <c r="G2200" s="45"/>
      <c r="H2200" s="56">
        <v>44392</v>
      </c>
    </row>
    <row r="2201" spans="1:8" x14ac:dyDescent="0.25">
      <c r="A2201" s="121" t="s">
        <v>1623</v>
      </c>
      <c r="B2201" s="86">
        <v>6</v>
      </c>
      <c r="C2201" s="105">
        <v>7282824</v>
      </c>
      <c r="D2201" s="48">
        <v>44496</v>
      </c>
      <c r="E2201" s="39" t="s">
        <v>193</v>
      </c>
      <c r="F2201" s="39" t="s">
        <v>38</v>
      </c>
      <c r="G2201" s="45"/>
      <c r="H2201" s="56">
        <v>44998</v>
      </c>
    </row>
    <row r="2202" spans="1:8" x14ac:dyDescent="0.25">
      <c r="A2202" s="121" t="s">
        <v>1749</v>
      </c>
      <c r="B2202" s="86">
        <v>6</v>
      </c>
      <c r="C2202" s="105">
        <v>7291931</v>
      </c>
      <c r="D2202" s="48">
        <v>44616</v>
      </c>
      <c r="E2202" s="39" t="s">
        <v>193</v>
      </c>
      <c r="F2202" s="39" t="s">
        <v>38</v>
      </c>
      <c r="G2202" s="45"/>
      <c r="H2202" s="56">
        <v>45002</v>
      </c>
    </row>
    <row r="2203" spans="1:8" x14ac:dyDescent="0.25">
      <c r="A2203" s="121" t="s">
        <v>1030</v>
      </c>
      <c r="B2203" s="86">
        <v>15</v>
      </c>
      <c r="C2203" s="105">
        <v>7263580</v>
      </c>
      <c r="D2203" s="48">
        <v>44223</v>
      </c>
      <c r="E2203" s="39" t="s">
        <v>193</v>
      </c>
      <c r="F2203" s="39" t="s">
        <v>38</v>
      </c>
      <c r="G2203" s="45"/>
      <c r="H2203" s="56">
        <v>44676</v>
      </c>
    </row>
    <row r="2204" spans="1:8" x14ac:dyDescent="0.25">
      <c r="A2204" s="121" t="s">
        <v>362</v>
      </c>
      <c r="B2204" s="86">
        <v>129.5</v>
      </c>
      <c r="C2204" s="105">
        <v>116312</v>
      </c>
      <c r="D2204" s="48">
        <v>44245</v>
      </c>
      <c r="E2204" s="39" t="s">
        <v>0</v>
      </c>
      <c r="F2204" s="39" t="s">
        <v>205</v>
      </c>
      <c r="G2204" s="45" t="s">
        <v>363</v>
      </c>
      <c r="H2204" s="56">
        <v>44244</v>
      </c>
    </row>
    <row r="2205" spans="1:8" x14ac:dyDescent="0.25">
      <c r="A2205" s="121" t="s">
        <v>2485</v>
      </c>
      <c r="B2205" s="86">
        <v>6</v>
      </c>
      <c r="C2205" s="105">
        <v>7322518</v>
      </c>
      <c r="D2205" s="48">
        <v>45015</v>
      </c>
      <c r="E2205" s="39" t="s">
        <v>193</v>
      </c>
      <c r="F2205" s="39" t="s">
        <v>38</v>
      </c>
      <c r="G2205" s="45"/>
      <c r="H2205" s="56">
        <v>45415</v>
      </c>
    </row>
    <row r="2206" spans="1:8" x14ac:dyDescent="0.25">
      <c r="A2206" s="121" t="s">
        <v>1793</v>
      </c>
      <c r="B2206" s="86">
        <v>6</v>
      </c>
      <c r="C2206" s="105">
        <v>7294358</v>
      </c>
      <c r="D2206" s="48">
        <v>44650</v>
      </c>
      <c r="E2206" s="39" t="s">
        <v>193</v>
      </c>
      <c r="F2206" s="39" t="s">
        <v>38</v>
      </c>
      <c r="G2206" s="45"/>
      <c r="H2206" s="56">
        <v>45002</v>
      </c>
    </row>
    <row r="2207" spans="1:8" x14ac:dyDescent="0.25">
      <c r="A2207" s="121" t="s">
        <v>628</v>
      </c>
      <c r="B2207" s="86">
        <v>6</v>
      </c>
      <c r="C2207" s="105">
        <v>7242730</v>
      </c>
      <c r="D2207" s="48">
        <v>43920</v>
      </c>
      <c r="E2207" s="39" t="s">
        <v>193</v>
      </c>
      <c r="F2207" s="39" t="s">
        <v>38</v>
      </c>
      <c r="G2207" s="45"/>
      <c r="H2207" s="56">
        <v>44397</v>
      </c>
    </row>
    <row r="2208" spans="1:8" x14ac:dyDescent="0.25">
      <c r="A2208" s="121" t="s">
        <v>1677</v>
      </c>
      <c r="B2208" s="86">
        <v>141.07</v>
      </c>
      <c r="C2208" s="105">
        <v>7286125</v>
      </c>
      <c r="D2208" s="48">
        <v>44531</v>
      </c>
      <c r="E2208" s="39" t="s">
        <v>193</v>
      </c>
      <c r="F2208" s="39" t="s">
        <v>38</v>
      </c>
      <c r="G2208" s="45"/>
      <c r="H2208" s="56">
        <v>44998</v>
      </c>
    </row>
    <row r="2209" spans="1:8" x14ac:dyDescent="0.25">
      <c r="A2209" s="121" t="s">
        <v>1677</v>
      </c>
      <c r="B2209" s="86">
        <v>141.07</v>
      </c>
      <c r="C2209" s="105">
        <v>7306754</v>
      </c>
      <c r="D2209" s="48">
        <v>44810</v>
      </c>
      <c r="E2209" s="39" t="s">
        <v>193</v>
      </c>
      <c r="F2209" s="39" t="s">
        <v>38</v>
      </c>
      <c r="G2209" s="45"/>
      <c r="H2209" s="56">
        <v>45359</v>
      </c>
    </row>
    <row r="2210" spans="1:8" x14ac:dyDescent="0.25">
      <c r="A2210" s="121" t="s">
        <v>1773</v>
      </c>
      <c r="B2210" s="86">
        <v>15</v>
      </c>
      <c r="C2210" s="105">
        <v>7292087</v>
      </c>
      <c r="D2210" s="48">
        <v>44616</v>
      </c>
      <c r="E2210" s="39" t="s">
        <v>193</v>
      </c>
      <c r="F2210" s="39" t="s">
        <v>38</v>
      </c>
      <c r="G2210" s="45"/>
      <c r="H2210" s="56">
        <v>45002</v>
      </c>
    </row>
    <row r="2211" spans="1:8" x14ac:dyDescent="0.25">
      <c r="A2211" s="121" t="s">
        <v>1773</v>
      </c>
      <c r="B2211" s="86">
        <v>60</v>
      </c>
      <c r="C2211" s="105">
        <v>7294242</v>
      </c>
      <c r="D2211" s="48">
        <v>44649</v>
      </c>
      <c r="E2211" s="39" t="s">
        <v>193</v>
      </c>
      <c r="F2211" s="39" t="s">
        <v>38</v>
      </c>
      <c r="G2211" s="45"/>
      <c r="H2211" s="56">
        <v>45002</v>
      </c>
    </row>
    <row r="2212" spans="1:8" x14ac:dyDescent="0.25">
      <c r="A2212" s="121" t="s">
        <v>1702</v>
      </c>
      <c r="B2212" s="86">
        <v>6</v>
      </c>
      <c r="C2212" s="105">
        <v>7288043</v>
      </c>
      <c r="D2212" s="48">
        <v>44551</v>
      </c>
      <c r="E2212" s="39" t="s">
        <v>193</v>
      </c>
      <c r="F2212" s="39" t="s">
        <v>38</v>
      </c>
      <c r="G2212" s="45"/>
      <c r="H2212" s="56">
        <v>44998</v>
      </c>
    </row>
    <row r="2213" spans="1:8" x14ac:dyDescent="0.25">
      <c r="A2213" s="121" t="s">
        <v>256</v>
      </c>
      <c r="B2213" s="52">
        <v>2.5</v>
      </c>
      <c r="C2213" s="105">
        <v>31732</v>
      </c>
      <c r="D2213" s="48">
        <v>43979</v>
      </c>
      <c r="E2213" s="45" t="s">
        <v>100</v>
      </c>
      <c r="F2213" s="45" t="s">
        <v>255</v>
      </c>
      <c r="G2213" s="45"/>
      <c r="H2213" s="56">
        <v>43998</v>
      </c>
    </row>
    <row r="2214" spans="1:8" x14ac:dyDescent="0.25">
      <c r="A2214" s="121" t="s">
        <v>1079</v>
      </c>
      <c r="B2214" s="86">
        <v>6</v>
      </c>
      <c r="C2214" s="105">
        <v>7265545</v>
      </c>
      <c r="D2214" s="48">
        <v>44251</v>
      </c>
      <c r="E2214" s="39" t="s">
        <v>193</v>
      </c>
      <c r="F2214" s="39" t="s">
        <v>38</v>
      </c>
      <c r="G2214" s="45"/>
      <c r="H2214" s="56">
        <v>44677</v>
      </c>
    </row>
    <row r="2215" spans="1:8" x14ac:dyDescent="0.25">
      <c r="A2215" s="121" t="s">
        <v>1894</v>
      </c>
      <c r="B2215" s="86">
        <v>6</v>
      </c>
      <c r="C2215" s="105">
        <v>7298888</v>
      </c>
      <c r="D2215" s="48">
        <v>45071</v>
      </c>
      <c r="E2215" s="39" t="s">
        <v>193</v>
      </c>
      <c r="F2215" s="39" t="s">
        <v>38</v>
      </c>
      <c r="G2215" s="45"/>
      <c r="H2215" s="56">
        <v>45279</v>
      </c>
    </row>
    <row r="2216" spans="1:8" x14ac:dyDescent="0.25">
      <c r="A2216" s="121" t="s">
        <v>1160</v>
      </c>
      <c r="B2216" s="86">
        <v>6</v>
      </c>
      <c r="C2216" s="105">
        <v>7269988</v>
      </c>
      <c r="D2216" s="48">
        <v>44314</v>
      </c>
      <c r="E2216" s="39" t="s">
        <v>193</v>
      </c>
      <c r="F2216" s="39" t="s">
        <v>38</v>
      </c>
      <c r="G2216" s="45"/>
      <c r="H2216" s="56">
        <v>44685</v>
      </c>
    </row>
    <row r="2217" spans="1:8" x14ac:dyDescent="0.25">
      <c r="A2217" s="121" t="s">
        <v>645</v>
      </c>
      <c r="B2217" s="86">
        <v>15</v>
      </c>
      <c r="C2217" s="105">
        <v>7243039</v>
      </c>
      <c r="D2217" s="48">
        <v>43921</v>
      </c>
      <c r="E2217" s="39" t="s">
        <v>193</v>
      </c>
      <c r="F2217" s="39" t="s">
        <v>38</v>
      </c>
      <c r="G2217" s="45"/>
      <c r="H2217" s="56">
        <v>44397</v>
      </c>
    </row>
    <row r="2218" spans="1:8" x14ac:dyDescent="0.25">
      <c r="A2218" s="46" t="s">
        <v>241</v>
      </c>
      <c r="B2218" s="51">
        <v>23.02</v>
      </c>
      <c r="C2218" s="94">
        <v>40403</v>
      </c>
      <c r="D2218" s="49">
        <v>43838</v>
      </c>
      <c r="E2218" s="39" t="s">
        <v>188</v>
      </c>
      <c r="F2218" s="39" t="s">
        <v>205</v>
      </c>
      <c r="G2218" s="39"/>
      <c r="H2218" s="54">
        <v>43838</v>
      </c>
    </row>
    <row r="2219" spans="1:8" x14ac:dyDescent="0.25">
      <c r="A2219" s="121" t="s">
        <v>206</v>
      </c>
      <c r="B2219" s="86">
        <v>232.37</v>
      </c>
      <c r="C2219" s="105">
        <v>114893</v>
      </c>
      <c r="D2219" s="48">
        <v>44245</v>
      </c>
      <c r="E2219" s="39" t="s">
        <v>0</v>
      </c>
      <c r="F2219" s="39" t="s">
        <v>205</v>
      </c>
      <c r="G2219" s="45" t="s">
        <v>326</v>
      </c>
      <c r="H2219" s="56">
        <v>44244</v>
      </c>
    </row>
    <row r="2220" spans="1:8" x14ac:dyDescent="0.25">
      <c r="A2220" s="121" t="s">
        <v>206</v>
      </c>
      <c r="B2220" s="86">
        <v>6</v>
      </c>
      <c r="C2220" s="105">
        <v>7286022</v>
      </c>
      <c r="D2220" s="48">
        <v>44529</v>
      </c>
      <c r="E2220" s="39" t="s">
        <v>193</v>
      </c>
      <c r="F2220" s="39" t="s">
        <v>38</v>
      </c>
      <c r="G2220" s="45"/>
      <c r="H2220" s="56">
        <v>44998</v>
      </c>
    </row>
    <row r="2221" spans="1:8" x14ac:dyDescent="0.25">
      <c r="A2221" s="121" t="s">
        <v>206</v>
      </c>
      <c r="B2221" s="86">
        <v>6</v>
      </c>
      <c r="C2221" s="105">
        <v>7286026</v>
      </c>
      <c r="D2221" s="48">
        <v>44529</v>
      </c>
      <c r="E2221" s="39" t="s">
        <v>193</v>
      </c>
      <c r="F2221" s="39" t="s">
        <v>38</v>
      </c>
      <c r="G2221" s="45"/>
      <c r="H2221" s="56">
        <v>44998</v>
      </c>
    </row>
    <row r="2222" spans="1:8" x14ac:dyDescent="0.25">
      <c r="A2222" s="121" t="s">
        <v>206</v>
      </c>
      <c r="B2222" s="86">
        <v>6</v>
      </c>
      <c r="C2222" s="105">
        <v>7286027</v>
      </c>
      <c r="D2222" s="48">
        <v>44529</v>
      </c>
      <c r="E2222" s="39" t="s">
        <v>193</v>
      </c>
      <c r="F2222" s="39" t="s">
        <v>38</v>
      </c>
      <c r="G2222" s="45"/>
      <c r="H2222" s="56">
        <v>44998</v>
      </c>
    </row>
    <row r="2223" spans="1:8" x14ac:dyDescent="0.25">
      <c r="A2223" s="121" t="s">
        <v>206</v>
      </c>
      <c r="B2223" s="86">
        <v>125</v>
      </c>
      <c r="C2223" s="105">
        <v>121979</v>
      </c>
      <c r="D2223" s="48">
        <v>44602</v>
      </c>
      <c r="E2223" s="39" t="s">
        <v>0</v>
      </c>
      <c r="F2223" s="39" t="s">
        <v>205</v>
      </c>
      <c r="G2223" s="45" t="s">
        <v>971</v>
      </c>
      <c r="H2223" s="56">
        <v>44606</v>
      </c>
    </row>
    <row r="2224" spans="1:8" x14ac:dyDescent="0.25">
      <c r="A2224" s="121" t="s">
        <v>206</v>
      </c>
      <c r="B2224" s="86">
        <v>241.88</v>
      </c>
      <c r="C2224" s="105">
        <v>123306</v>
      </c>
      <c r="D2224" s="48">
        <v>44973</v>
      </c>
      <c r="E2224" s="39" t="s">
        <v>0</v>
      </c>
      <c r="F2224" s="39" t="s">
        <v>205</v>
      </c>
      <c r="G2224" s="45" t="s">
        <v>1427</v>
      </c>
      <c r="H2224" s="56">
        <v>44973</v>
      </c>
    </row>
    <row r="2225" spans="1:8" x14ac:dyDescent="0.25">
      <c r="A2225" s="121" t="s">
        <v>589</v>
      </c>
      <c r="B2225" s="86">
        <v>6</v>
      </c>
      <c r="C2225" s="105">
        <v>7240144</v>
      </c>
      <c r="D2225" s="48">
        <v>43886</v>
      </c>
      <c r="E2225" s="39" t="s">
        <v>193</v>
      </c>
      <c r="F2225" s="39" t="s">
        <v>38</v>
      </c>
      <c r="G2225" s="45"/>
      <c r="H2225" s="56">
        <v>44397</v>
      </c>
    </row>
    <row r="2226" spans="1:8" x14ac:dyDescent="0.25">
      <c r="A2226" s="121" t="s">
        <v>725</v>
      </c>
      <c r="B2226" s="86">
        <v>6</v>
      </c>
      <c r="C2226" s="105">
        <v>7251050</v>
      </c>
      <c r="D2226" s="48">
        <v>44042</v>
      </c>
      <c r="E2226" s="39" t="s">
        <v>193</v>
      </c>
      <c r="F2226" s="39" t="s">
        <v>38</v>
      </c>
      <c r="G2226" s="45"/>
      <c r="H2226" s="56">
        <v>44414</v>
      </c>
    </row>
    <row r="2227" spans="1:8" x14ac:dyDescent="0.25">
      <c r="A2227" s="18" t="s">
        <v>2264</v>
      </c>
      <c r="B2227" s="10">
        <v>6</v>
      </c>
      <c r="C2227" s="42">
        <v>7310964</v>
      </c>
      <c r="D2227" s="36">
        <v>44865</v>
      </c>
      <c r="E2227" s="39" t="s">
        <v>193</v>
      </c>
      <c r="F2227" s="39" t="s">
        <v>38</v>
      </c>
      <c r="H2227" s="56">
        <v>45363</v>
      </c>
    </row>
    <row r="2228" spans="1:8" x14ac:dyDescent="0.25">
      <c r="A2228" s="121" t="s">
        <v>1272</v>
      </c>
      <c r="B2228" s="86">
        <v>6</v>
      </c>
      <c r="C2228" s="105">
        <v>7274628</v>
      </c>
      <c r="D2228" s="48">
        <v>44375</v>
      </c>
      <c r="E2228" s="39" t="s">
        <v>193</v>
      </c>
      <c r="F2228" s="39" t="s">
        <v>38</v>
      </c>
      <c r="G2228" s="45"/>
      <c r="H2228" s="56">
        <v>44830</v>
      </c>
    </row>
    <row r="2229" spans="1:8" x14ac:dyDescent="0.25">
      <c r="A2229" s="121" t="s">
        <v>1272</v>
      </c>
      <c r="B2229" s="86">
        <v>6</v>
      </c>
      <c r="C2229" s="105">
        <v>7306569</v>
      </c>
      <c r="D2229" s="48">
        <v>44804</v>
      </c>
      <c r="E2229" s="39" t="s">
        <v>193</v>
      </c>
      <c r="F2229" s="39" t="s">
        <v>38</v>
      </c>
      <c r="G2229" s="45"/>
      <c r="H2229" s="56">
        <v>45358</v>
      </c>
    </row>
    <row r="2230" spans="1:8" x14ac:dyDescent="0.25">
      <c r="A2230" s="46" t="s">
        <v>93</v>
      </c>
      <c r="B2230" s="50">
        <v>40</v>
      </c>
      <c r="C2230" s="94"/>
      <c r="D2230" s="69" t="s">
        <v>192</v>
      </c>
      <c r="E2230" s="46" t="s">
        <v>0</v>
      </c>
      <c r="F2230" s="46" t="s">
        <v>52</v>
      </c>
      <c r="G2230" s="46" t="s">
        <v>3</v>
      </c>
      <c r="H2230" s="55">
        <v>42425</v>
      </c>
    </row>
    <row r="2231" spans="1:8" x14ac:dyDescent="0.25">
      <c r="A2231" s="121" t="s">
        <v>2196</v>
      </c>
      <c r="B2231" s="86">
        <v>51.57</v>
      </c>
      <c r="C2231" s="105">
        <v>7308803</v>
      </c>
      <c r="D2231" s="48">
        <v>44834</v>
      </c>
      <c r="E2231" s="39" t="s">
        <v>193</v>
      </c>
      <c r="F2231" s="39" t="s">
        <v>38</v>
      </c>
      <c r="G2231" s="45"/>
      <c r="H2231" s="56">
        <v>45359</v>
      </c>
    </row>
    <row r="2232" spans="1:8" x14ac:dyDescent="0.25">
      <c r="A2232" s="121" t="s">
        <v>655</v>
      </c>
      <c r="B2232" s="86">
        <v>10</v>
      </c>
      <c r="C2232" s="105">
        <v>7243682</v>
      </c>
      <c r="D2232" s="48">
        <v>43927</v>
      </c>
      <c r="E2232" s="39" t="s">
        <v>193</v>
      </c>
      <c r="F2232" s="39" t="s">
        <v>38</v>
      </c>
      <c r="G2232" s="45"/>
      <c r="H2232" s="56">
        <v>44399</v>
      </c>
    </row>
    <row r="2233" spans="1:8" x14ac:dyDescent="0.25">
      <c r="A2233" s="121" t="s">
        <v>1287</v>
      </c>
      <c r="B2233" s="86">
        <v>169</v>
      </c>
      <c r="C2233" s="105">
        <v>7274972</v>
      </c>
      <c r="D2233" s="48">
        <v>44384</v>
      </c>
      <c r="E2233" s="39" t="s">
        <v>193</v>
      </c>
      <c r="F2233" s="39" t="s">
        <v>38</v>
      </c>
      <c r="G2233" s="45"/>
      <c r="H2233" s="56">
        <v>44907</v>
      </c>
    </row>
    <row r="2234" spans="1:8" x14ac:dyDescent="0.25">
      <c r="A2234" s="121" t="s">
        <v>1890</v>
      </c>
      <c r="B2234" s="86">
        <v>6</v>
      </c>
      <c r="C2234" s="105">
        <v>7298872</v>
      </c>
      <c r="D2234" s="48">
        <v>45071</v>
      </c>
      <c r="E2234" s="39" t="s">
        <v>193</v>
      </c>
      <c r="F2234" s="39" t="s">
        <v>38</v>
      </c>
      <c r="G2234" s="45"/>
      <c r="H2234" s="56">
        <v>45279</v>
      </c>
    </row>
    <row r="2235" spans="1:8" x14ac:dyDescent="0.25">
      <c r="A2235" s="121" t="s">
        <v>1890</v>
      </c>
      <c r="B2235" s="86">
        <v>6</v>
      </c>
      <c r="C2235" s="105">
        <v>7298873</v>
      </c>
      <c r="D2235" s="48">
        <v>45071</v>
      </c>
      <c r="E2235" s="39" t="s">
        <v>193</v>
      </c>
      <c r="F2235" s="39" t="s">
        <v>38</v>
      </c>
      <c r="G2235" s="45"/>
      <c r="H2235" s="56">
        <v>45279</v>
      </c>
    </row>
    <row r="2236" spans="1:8" x14ac:dyDescent="0.25">
      <c r="A2236" s="121" t="s">
        <v>1157</v>
      </c>
      <c r="B2236" s="86">
        <v>6</v>
      </c>
      <c r="C2236" s="105">
        <v>7269984</v>
      </c>
      <c r="D2236" s="48">
        <v>44314</v>
      </c>
      <c r="E2236" s="39" t="s">
        <v>193</v>
      </c>
      <c r="F2236" s="39" t="s">
        <v>38</v>
      </c>
      <c r="G2236" s="45"/>
      <c r="H2236" s="56">
        <v>44685</v>
      </c>
    </row>
    <row r="2237" spans="1:8" x14ac:dyDescent="0.25">
      <c r="A2237" s="121" t="s">
        <v>850</v>
      </c>
      <c r="B2237" s="86">
        <v>10</v>
      </c>
      <c r="C2237" s="105">
        <v>7258637</v>
      </c>
      <c r="D2237" s="48">
        <v>44153</v>
      </c>
      <c r="E2237" s="39" t="s">
        <v>193</v>
      </c>
      <c r="F2237" s="39" t="s">
        <v>38</v>
      </c>
      <c r="G2237" s="45"/>
      <c r="H2237" s="56">
        <v>44550</v>
      </c>
    </row>
    <row r="2238" spans="1:8" x14ac:dyDescent="0.25">
      <c r="A2238" s="121" t="s">
        <v>1660</v>
      </c>
      <c r="B2238" s="86">
        <v>15</v>
      </c>
      <c r="C2238" s="105">
        <v>7285911</v>
      </c>
      <c r="D2238" s="48">
        <v>44529</v>
      </c>
      <c r="E2238" s="39" t="s">
        <v>193</v>
      </c>
      <c r="F2238" s="39" t="s">
        <v>38</v>
      </c>
      <c r="G2238" s="45"/>
      <c r="H2238" s="56">
        <v>44998</v>
      </c>
    </row>
    <row r="2239" spans="1:8" x14ac:dyDescent="0.25">
      <c r="A2239" s="121" t="s">
        <v>1119</v>
      </c>
      <c r="B2239" s="86">
        <v>6</v>
      </c>
      <c r="C2239" s="105">
        <v>7267754</v>
      </c>
      <c r="D2239" s="48">
        <v>44284</v>
      </c>
      <c r="E2239" s="39" t="s">
        <v>193</v>
      </c>
      <c r="F2239" s="39" t="s">
        <v>38</v>
      </c>
      <c r="G2239" s="45"/>
      <c r="H2239" s="56">
        <v>44683</v>
      </c>
    </row>
    <row r="2240" spans="1:8" x14ac:dyDescent="0.25">
      <c r="A2240" s="121" t="s">
        <v>1644</v>
      </c>
      <c r="B2240" s="86">
        <v>24.2</v>
      </c>
      <c r="C2240" s="105">
        <v>7284531</v>
      </c>
      <c r="D2240" s="48">
        <v>44510</v>
      </c>
      <c r="E2240" s="39" t="s">
        <v>193</v>
      </c>
      <c r="F2240" s="39" t="s">
        <v>38</v>
      </c>
      <c r="G2240" s="45"/>
      <c r="H2240" s="56">
        <v>44998</v>
      </c>
    </row>
    <row r="2241" spans="1:8" x14ac:dyDescent="0.25">
      <c r="A2241" s="121" t="s">
        <v>1633</v>
      </c>
      <c r="B2241" s="86">
        <v>15</v>
      </c>
      <c r="C2241" s="105">
        <v>7282898</v>
      </c>
      <c r="D2241" s="48">
        <v>44496</v>
      </c>
      <c r="E2241" s="39" t="s">
        <v>193</v>
      </c>
      <c r="F2241" s="39" t="s">
        <v>38</v>
      </c>
      <c r="G2241" s="45"/>
      <c r="H2241" s="56">
        <v>44998</v>
      </c>
    </row>
    <row r="2242" spans="1:8" x14ac:dyDescent="0.25">
      <c r="A2242" s="18" t="s">
        <v>2224</v>
      </c>
      <c r="B2242" s="10">
        <v>15</v>
      </c>
      <c r="C2242" s="42">
        <v>7310717</v>
      </c>
      <c r="D2242" s="36">
        <v>44865</v>
      </c>
      <c r="E2242" s="39" t="s">
        <v>193</v>
      </c>
      <c r="F2242" s="39" t="s">
        <v>38</v>
      </c>
      <c r="H2242" s="40">
        <v>45363</v>
      </c>
    </row>
    <row r="2243" spans="1:8" x14ac:dyDescent="0.25">
      <c r="A2243" s="121" t="s">
        <v>1325</v>
      </c>
      <c r="B2243" s="86">
        <v>6</v>
      </c>
      <c r="C2243" s="105">
        <v>7276699</v>
      </c>
      <c r="D2243" s="48">
        <v>44406</v>
      </c>
      <c r="E2243" s="39" t="s">
        <v>193</v>
      </c>
      <c r="F2243" s="39" t="s">
        <v>38</v>
      </c>
      <c r="G2243" s="45"/>
      <c r="H2243" s="56">
        <v>44907</v>
      </c>
    </row>
    <row r="2244" spans="1:8" x14ac:dyDescent="0.25">
      <c r="A2244" s="121" t="s">
        <v>1205</v>
      </c>
      <c r="B2244" s="86">
        <v>15</v>
      </c>
      <c r="C2244" s="105">
        <v>7272104</v>
      </c>
      <c r="D2244" s="48">
        <v>44342</v>
      </c>
      <c r="E2244" s="39" t="s">
        <v>193</v>
      </c>
      <c r="F2244" s="39" t="s">
        <v>38</v>
      </c>
      <c r="G2244" s="45"/>
      <c r="H2244" s="56">
        <v>44826</v>
      </c>
    </row>
    <row r="2245" spans="1:8" x14ac:dyDescent="0.25">
      <c r="A2245" s="121" t="s">
        <v>1392</v>
      </c>
      <c r="B2245" s="86">
        <v>2.4500000000000002</v>
      </c>
      <c r="C2245" s="105">
        <v>124923</v>
      </c>
      <c r="D2245" s="48">
        <v>44973</v>
      </c>
      <c r="E2245" s="39" t="s">
        <v>0</v>
      </c>
      <c r="F2245" s="39" t="s">
        <v>205</v>
      </c>
      <c r="G2245" s="45" t="s">
        <v>1476</v>
      </c>
      <c r="H2245" s="56">
        <v>44973</v>
      </c>
    </row>
    <row r="2246" spans="1:8" x14ac:dyDescent="0.25">
      <c r="A2246" s="121" t="s">
        <v>1782</v>
      </c>
      <c r="B2246" s="86">
        <v>15</v>
      </c>
      <c r="C2246" s="105">
        <v>7294166</v>
      </c>
      <c r="D2246" s="48">
        <v>44649</v>
      </c>
      <c r="E2246" s="39" t="s">
        <v>193</v>
      </c>
      <c r="F2246" s="39" t="s">
        <v>38</v>
      </c>
      <c r="G2246" s="45"/>
      <c r="H2246" s="56">
        <v>45002</v>
      </c>
    </row>
    <row r="2247" spans="1:8" x14ac:dyDescent="0.25">
      <c r="A2247" s="121" t="s">
        <v>2184</v>
      </c>
      <c r="B2247" s="86">
        <v>6</v>
      </c>
      <c r="C2247" s="105">
        <v>7308718</v>
      </c>
      <c r="D2247" s="48">
        <v>44834</v>
      </c>
      <c r="E2247" s="39" t="s">
        <v>193</v>
      </c>
      <c r="F2247" s="39" t="s">
        <v>38</v>
      </c>
      <c r="G2247" s="45"/>
      <c r="H2247" s="56">
        <v>45359</v>
      </c>
    </row>
    <row r="2248" spans="1:8" x14ac:dyDescent="0.25">
      <c r="A2248" s="121" t="s">
        <v>2412</v>
      </c>
      <c r="B2248" s="86">
        <v>6</v>
      </c>
      <c r="C2248" s="105">
        <v>7320112</v>
      </c>
      <c r="D2248" s="48">
        <v>44985</v>
      </c>
      <c r="E2248" s="39" t="s">
        <v>193</v>
      </c>
      <c r="F2248" s="39" t="s">
        <v>38</v>
      </c>
      <c r="G2248" s="45"/>
      <c r="H2248" s="56">
        <v>45371</v>
      </c>
    </row>
    <row r="2249" spans="1:8" x14ac:dyDescent="0.25">
      <c r="A2249" s="121" t="s">
        <v>2097</v>
      </c>
      <c r="B2249" s="86">
        <v>6</v>
      </c>
      <c r="C2249" s="105">
        <v>7301675</v>
      </c>
      <c r="D2249" s="48">
        <v>44741</v>
      </c>
      <c r="E2249" s="39" t="s">
        <v>193</v>
      </c>
      <c r="F2249" s="39" t="s">
        <v>38</v>
      </c>
      <c r="G2249" s="45"/>
      <c r="H2249" s="56">
        <v>45356</v>
      </c>
    </row>
    <row r="2250" spans="1:8" x14ac:dyDescent="0.25">
      <c r="A2250" s="121" t="s">
        <v>1567</v>
      </c>
      <c r="B2250" s="86">
        <v>15</v>
      </c>
      <c r="C2250" s="105">
        <v>7280604</v>
      </c>
      <c r="D2250" s="48">
        <v>44466</v>
      </c>
      <c r="E2250" s="39" t="s">
        <v>193</v>
      </c>
      <c r="F2250" s="39" t="s">
        <v>38</v>
      </c>
      <c r="G2250" s="45"/>
      <c r="H2250" s="56">
        <v>44998</v>
      </c>
    </row>
    <row r="2251" spans="1:8" x14ac:dyDescent="0.25">
      <c r="A2251" s="121" t="s">
        <v>1567</v>
      </c>
      <c r="B2251" s="86">
        <v>15</v>
      </c>
      <c r="C2251" s="105">
        <v>7287885</v>
      </c>
      <c r="D2251" s="48">
        <v>44551</v>
      </c>
      <c r="E2251" s="39" t="s">
        <v>193</v>
      </c>
      <c r="F2251" s="39" t="s">
        <v>38</v>
      </c>
      <c r="G2251" s="45"/>
      <c r="H2251" s="56">
        <v>44998</v>
      </c>
    </row>
    <row r="2252" spans="1:8" x14ac:dyDescent="0.25">
      <c r="A2252" s="121" t="s">
        <v>1214</v>
      </c>
      <c r="B2252" s="86">
        <v>6</v>
      </c>
      <c r="C2252" s="105">
        <v>7272177</v>
      </c>
      <c r="D2252" s="48">
        <v>44342</v>
      </c>
      <c r="E2252" s="39" t="s">
        <v>193</v>
      </c>
      <c r="F2252" s="39" t="s">
        <v>38</v>
      </c>
      <c r="G2252" s="45"/>
      <c r="H2252" s="56">
        <v>44826</v>
      </c>
    </row>
    <row r="2253" spans="1:8" x14ac:dyDescent="0.25">
      <c r="A2253" s="121" t="s">
        <v>1663</v>
      </c>
      <c r="B2253" s="86">
        <v>6</v>
      </c>
      <c r="C2253" s="105">
        <v>7285942</v>
      </c>
      <c r="D2253" s="48">
        <v>44529</v>
      </c>
      <c r="E2253" s="39" t="s">
        <v>193</v>
      </c>
      <c r="F2253" s="39" t="s">
        <v>38</v>
      </c>
      <c r="G2253" s="45"/>
      <c r="H2253" s="56">
        <v>44998</v>
      </c>
    </row>
    <row r="2254" spans="1:8" x14ac:dyDescent="0.25">
      <c r="A2254" s="121" t="s">
        <v>1676</v>
      </c>
      <c r="B2254" s="86">
        <v>6</v>
      </c>
      <c r="C2254" s="105">
        <v>7286042</v>
      </c>
      <c r="D2254" s="48">
        <v>44529</v>
      </c>
      <c r="E2254" s="39" t="s">
        <v>193</v>
      </c>
      <c r="F2254" s="39" t="s">
        <v>38</v>
      </c>
      <c r="G2254" s="45"/>
      <c r="H2254" s="56">
        <v>44998</v>
      </c>
    </row>
    <row r="2255" spans="1:8" x14ac:dyDescent="0.25">
      <c r="A2255" s="121" t="s">
        <v>1742</v>
      </c>
      <c r="B2255" s="86">
        <v>6</v>
      </c>
      <c r="C2255" s="105">
        <v>7291907</v>
      </c>
      <c r="D2255" s="48">
        <v>44616</v>
      </c>
      <c r="E2255" s="39" t="s">
        <v>193</v>
      </c>
      <c r="F2255" s="39" t="s">
        <v>38</v>
      </c>
      <c r="G2255" s="45"/>
      <c r="H2255" s="56">
        <v>45002</v>
      </c>
    </row>
    <row r="2256" spans="1:8" x14ac:dyDescent="0.25">
      <c r="A2256" s="121" t="s">
        <v>1742</v>
      </c>
      <c r="B2256" s="86">
        <v>6</v>
      </c>
      <c r="C2256" s="105">
        <v>7294360</v>
      </c>
      <c r="D2256" s="48">
        <v>44650</v>
      </c>
      <c r="E2256" s="39" t="s">
        <v>193</v>
      </c>
      <c r="F2256" s="39" t="s">
        <v>38</v>
      </c>
      <c r="G2256" s="45"/>
      <c r="H2256" s="56">
        <v>45002</v>
      </c>
    </row>
    <row r="2257" spans="1:8" x14ac:dyDescent="0.25">
      <c r="A2257" s="121" t="s">
        <v>1742</v>
      </c>
      <c r="B2257" s="86">
        <v>6</v>
      </c>
      <c r="C2257" s="105">
        <v>7301605</v>
      </c>
      <c r="D2257" s="48">
        <v>44741</v>
      </c>
      <c r="E2257" s="39" t="s">
        <v>193</v>
      </c>
      <c r="F2257" s="39" t="s">
        <v>38</v>
      </c>
      <c r="G2257" s="45"/>
      <c r="H2257" s="56">
        <v>45356</v>
      </c>
    </row>
    <row r="2258" spans="1:8" x14ac:dyDescent="0.25">
      <c r="A2258" s="121" t="s">
        <v>1532</v>
      </c>
      <c r="B2258" s="86">
        <v>6</v>
      </c>
      <c r="C2258" s="105">
        <v>7278849</v>
      </c>
      <c r="D2258" s="48">
        <v>44435</v>
      </c>
      <c r="E2258" s="39" t="s">
        <v>193</v>
      </c>
      <c r="F2258" s="39" t="s">
        <v>38</v>
      </c>
      <c r="G2258" s="45"/>
      <c r="H2258" s="56">
        <v>44998</v>
      </c>
    </row>
    <row r="2259" spans="1:8" x14ac:dyDescent="0.25">
      <c r="A2259" s="121" t="s">
        <v>1245</v>
      </c>
      <c r="B2259" s="86">
        <v>6</v>
      </c>
      <c r="C2259" s="105">
        <v>7274463</v>
      </c>
      <c r="D2259" s="48">
        <v>44375</v>
      </c>
      <c r="E2259" s="39" t="s">
        <v>193</v>
      </c>
      <c r="F2259" s="39" t="s">
        <v>38</v>
      </c>
      <c r="G2259" s="45"/>
      <c r="H2259" s="56">
        <v>44830</v>
      </c>
    </row>
    <row r="2260" spans="1:8" x14ac:dyDescent="0.25">
      <c r="A2260" s="46" t="s">
        <v>53</v>
      </c>
      <c r="B2260" s="50">
        <v>0.5</v>
      </c>
      <c r="C2260" s="94"/>
      <c r="D2260" s="69" t="s">
        <v>192</v>
      </c>
      <c r="E2260" s="46" t="s">
        <v>0</v>
      </c>
      <c r="F2260" s="46" t="s">
        <v>52</v>
      </c>
      <c r="G2260" s="46" t="s">
        <v>51</v>
      </c>
      <c r="H2260" s="55">
        <v>42425</v>
      </c>
    </row>
    <row r="2261" spans="1:8" x14ac:dyDescent="0.25">
      <c r="A2261" s="121" t="s">
        <v>1752</v>
      </c>
      <c r="B2261" s="86">
        <v>6</v>
      </c>
      <c r="C2261" s="105">
        <v>7291938</v>
      </c>
      <c r="D2261" s="48">
        <v>44616</v>
      </c>
      <c r="E2261" s="39" t="s">
        <v>193</v>
      </c>
      <c r="F2261" s="39" t="s">
        <v>38</v>
      </c>
      <c r="G2261" s="45"/>
      <c r="H2261" s="56">
        <v>45002</v>
      </c>
    </row>
    <row r="2262" spans="1:8" x14ac:dyDescent="0.25">
      <c r="A2262" s="18" t="s">
        <v>2248</v>
      </c>
      <c r="B2262" s="10">
        <v>6</v>
      </c>
      <c r="C2262" s="42">
        <v>7310901</v>
      </c>
      <c r="D2262" s="36">
        <v>44865</v>
      </c>
      <c r="E2262" s="39" t="s">
        <v>193</v>
      </c>
      <c r="F2262" s="39" t="s">
        <v>38</v>
      </c>
      <c r="H2262" s="40">
        <v>45363</v>
      </c>
    </row>
    <row r="2263" spans="1:8" x14ac:dyDescent="0.25">
      <c r="A2263" s="121" t="s">
        <v>2210</v>
      </c>
      <c r="B2263" s="86">
        <v>15</v>
      </c>
      <c r="C2263" s="105">
        <v>7308959</v>
      </c>
      <c r="D2263" s="48">
        <v>44834</v>
      </c>
      <c r="E2263" s="39" t="s">
        <v>193</v>
      </c>
      <c r="F2263" s="39" t="s">
        <v>38</v>
      </c>
      <c r="G2263" s="45"/>
      <c r="H2263" s="56">
        <v>45359</v>
      </c>
    </row>
    <row r="2264" spans="1:8" x14ac:dyDescent="0.25">
      <c r="A2264" s="121" t="s">
        <v>804</v>
      </c>
      <c r="B2264" s="86">
        <v>250.88</v>
      </c>
      <c r="C2264" s="105">
        <v>7256459</v>
      </c>
      <c r="D2264" s="48">
        <v>44125</v>
      </c>
      <c r="E2264" s="39" t="s">
        <v>193</v>
      </c>
      <c r="F2264" s="39" t="s">
        <v>38</v>
      </c>
      <c r="G2264" s="45"/>
      <c r="H2264" s="56">
        <v>44510</v>
      </c>
    </row>
    <row r="2265" spans="1:8" x14ac:dyDescent="0.25">
      <c r="A2265" s="121" t="s">
        <v>1074</v>
      </c>
      <c r="B2265" s="86">
        <v>6</v>
      </c>
      <c r="C2265" s="105">
        <v>7265529</v>
      </c>
      <c r="D2265" s="48">
        <v>44251</v>
      </c>
      <c r="E2265" s="39" t="s">
        <v>193</v>
      </c>
      <c r="F2265" s="39" t="s">
        <v>38</v>
      </c>
      <c r="G2265" s="45"/>
      <c r="H2265" s="56">
        <v>44677</v>
      </c>
    </row>
    <row r="2266" spans="1:8" x14ac:dyDescent="0.25">
      <c r="A2266" s="121" t="s">
        <v>1074</v>
      </c>
      <c r="B2266" s="86">
        <v>6</v>
      </c>
      <c r="C2266" s="105">
        <v>7267717</v>
      </c>
      <c r="D2266" s="48">
        <v>44284</v>
      </c>
      <c r="E2266" s="39" t="s">
        <v>193</v>
      </c>
      <c r="F2266" s="39" t="s">
        <v>38</v>
      </c>
      <c r="G2266" s="45"/>
      <c r="H2266" s="56">
        <v>44683</v>
      </c>
    </row>
    <row r="2267" spans="1:8" x14ac:dyDescent="0.25">
      <c r="A2267" s="121" t="s">
        <v>929</v>
      </c>
      <c r="B2267" s="86">
        <v>64.5</v>
      </c>
      <c r="C2267" s="105">
        <v>122213</v>
      </c>
      <c r="D2267" s="48">
        <v>44602</v>
      </c>
      <c r="E2267" s="39" t="s">
        <v>0</v>
      </c>
      <c r="F2267" s="39" t="s">
        <v>205</v>
      </c>
      <c r="G2267" s="45" t="s">
        <v>973</v>
      </c>
      <c r="H2267" s="56">
        <v>44606</v>
      </c>
    </row>
    <row r="2268" spans="1:8" x14ac:dyDescent="0.25">
      <c r="A2268" s="121" t="s">
        <v>929</v>
      </c>
      <c r="B2268" s="86">
        <v>107.5</v>
      </c>
      <c r="C2268" s="105">
        <v>124876</v>
      </c>
      <c r="D2268" s="48">
        <v>44973</v>
      </c>
      <c r="E2268" s="39" t="s">
        <v>0</v>
      </c>
      <c r="F2268" s="39" t="s">
        <v>205</v>
      </c>
      <c r="G2268" s="45" t="s">
        <v>1475</v>
      </c>
      <c r="H2268" s="56">
        <v>44973</v>
      </c>
    </row>
    <row r="2269" spans="1:8" x14ac:dyDescent="0.25">
      <c r="A2269" s="121" t="s">
        <v>929</v>
      </c>
      <c r="B2269" s="86">
        <v>96</v>
      </c>
      <c r="C2269" s="105">
        <v>129557</v>
      </c>
      <c r="D2269" s="48">
        <v>45334</v>
      </c>
      <c r="E2269" s="39" t="s">
        <v>0</v>
      </c>
      <c r="F2269" s="39" t="s">
        <v>205</v>
      </c>
      <c r="G2269" s="45" t="s">
        <v>1964</v>
      </c>
      <c r="H2269" s="56">
        <v>45342</v>
      </c>
    </row>
    <row r="2270" spans="1:8" x14ac:dyDescent="0.25">
      <c r="A2270" s="121" t="s">
        <v>1787</v>
      </c>
      <c r="B2270" s="86">
        <v>15</v>
      </c>
      <c r="C2270" s="105">
        <v>7294226</v>
      </c>
      <c r="D2270" s="48">
        <v>44649</v>
      </c>
      <c r="E2270" s="39" t="s">
        <v>193</v>
      </c>
      <c r="F2270" s="39" t="s">
        <v>38</v>
      </c>
      <c r="G2270" s="45"/>
      <c r="H2270" s="56">
        <v>45002</v>
      </c>
    </row>
    <row r="2271" spans="1:8" x14ac:dyDescent="0.25">
      <c r="A2271" s="121" t="s">
        <v>1767</v>
      </c>
      <c r="B2271" s="86">
        <v>6</v>
      </c>
      <c r="C2271" s="105">
        <v>7291988</v>
      </c>
      <c r="D2271" s="48">
        <v>44616</v>
      </c>
      <c r="E2271" s="39" t="s">
        <v>193</v>
      </c>
      <c r="F2271" s="39" t="s">
        <v>38</v>
      </c>
      <c r="G2271" s="45"/>
      <c r="H2271" s="56">
        <v>45002</v>
      </c>
    </row>
    <row r="2272" spans="1:8" x14ac:dyDescent="0.25">
      <c r="A2272" s="121" t="s">
        <v>1710</v>
      </c>
      <c r="B2272" s="86">
        <v>15</v>
      </c>
      <c r="C2272" s="105">
        <v>7290068</v>
      </c>
      <c r="D2272" s="48">
        <v>44588</v>
      </c>
      <c r="E2272" s="39" t="s">
        <v>193</v>
      </c>
      <c r="F2272" s="39" t="s">
        <v>38</v>
      </c>
      <c r="G2272" s="45"/>
      <c r="H2272" s="56">
        <v>45001</v>
      </c>
    </row>
    <row r="2273" spans="1:8" x14ac:dyDescent="0.25">
      <c r="A2273" s="121" t="s">
        <v>2124</v>
      </c>
      <c r="B2273" s="86">
        <v>6</v>
      </c>
      <c r="C2273" s="105">
        <v>7306466</v>
      </c>
      <c r="D2273" s="48">
        <v>44804</v>
      </c>
      <c r="E2273" s="39" t="s">
        <v>193</v>
      </c>
      <c r="F2273" s="39" t="s">
        <v>38</v>
      </c>
      <c r="G2273" s="45"/>
      <c r="H2273" s="56">
        <v>45358</v>
      </c>
    </row>
    <row r="2274" spans="1:8" x14ac:dyDescent="0.25">
      <c r="A2274" s="18" t="s">
        <v>2124</v>
      </c>
      <c r="B2274" s="10">
        <v>6</v>
      </c>
      <c r="C2274" s="42">
        <v>7313655</v>
      </c>
      <c r="D2274" s="36">
        <v>44895</v>
      </c>
      <c r="E2274" s="39" t="s">
        <v>193</v>
      </c>
      <c r="F2274" s="39" t="s">
        <v>38</v>
      </c>
      <c r="H2274" s="40">
        <v>45363</v>
      </c>
    </row>
    <row r="2275" spans="1:8" x14ac:dyDescent="0.25">
      <c r="A2275" s="18" t="s">
        <v>2124</v>
      </c>
      <c r="B2275" s="10">
        <v>6</v>
      </c>
      <c r="C2275" s="42">
        <v>7313656</v>
      </c>
      <c r="D2275" s="36">
        <v>44895</v>
      </c>
      <c r="E2275" s="39" t="s">
        <v>193</v>
      </c>
      <c r="F2275" s="39" t="s">
        <v>38</v>
      </c>
      <c r="H2275" s="56">
        <v>45363</v>
      </c>
    </row>
    <row r="2276" spans="1:8" x14ac:dyDescent="0.25">
      <c r="A2276" s="121" t="s">
        <v>1045</v>
      </c>
      <c r="B2276" s="86">
        <v>6</v>
      </c>
      <c r="C2276" s="105">
        <v>7263654</v>
      </c>
      <c r="D2276" s="48">
        <v>44223</v>
      </c>
      <c r="E2276" s="39" t="s">
        <v>193</v>
      </c>
      <c r="F2276" s="39" t="s">
        <v>38</v>
      </c>
      <c r="G2276" s="45"/>
      <c r="H2276" s="56">
        <v>44676</v>
      </c>
    </row>
    <row r="2277" spans="1:8" x14ac:dyDescent="0.25">
      <c r="A2277" s="121" t="s">
        <v>1007</v>
      </c>
      <c r="B2277" s="86">
        <v>6</v>
      </c>
      <c r="C2277" s="105">
        <v>7261554</v>
      </c>
      <c r="D2277" s="48">
        <v>44187</v>
      </c>
      <c r="E2277" s="39" t="s">
        <v>193</v>
      </c>
      <c r="F2277" s="39" t="s">
        <v>38</v>
      </c>
      <c r="G2277" s="45"/>
      <c r="H2277" s="56">
        <v>44672</v>
      </c>
    </row>
    <row r="2278" spans="1:8" x14ac:dyDescent="0.25">
      <c r="A2278" s="121" t="s">
        <v>1259</v>
      </c>
      <c r="B2278" s="86">
        <v>6</v>
      </c>
      <c r="C2278" s="105">
        <v>7274538</v>
      </c>
      <c r="D2278" s="48">
        <v>44375</v>
      </c>
      <c r="E2278" s="39" t="s">
        <v>193</v>
      </c>
      <c r="F2278" s="39" t="s">
        <v>38</v>
      </c>
      <c r="G2278" s="45"/>
      <c r="H2278" s="56">
        <v>44830</v>
      </c>
    </row>
    <row r="2279" spans="1:8" x14ac:dyDescent="0.25">
      <c r="A2279" s="18" t="s">
        <v>2357</v>
      </c>
      <c r="B2279" s="10">
        <v>6</v>
      </c>
      <c r="C2279" s="42">
        <v>7315992</v>
      </c>
      <c r="D2279" s="36">
        <v>44925</v>
      </c>
      <c r="E2279" s="39" t="s">
        <v>193</v>
      </c>
      <c r="F2279" s="39" t="s">
        <v>38</v>
      </c>
      <c r="H2279" s="40">
        <v>45363</v>
      </c>
    </row>
    <row r="2280" spans="1:8" x14ac:dyDescent="0.25">
      <c r="A2280" s="121" t="s">
        <v>704</v>
      </c>
      <c r="B2280" s="86">
        <v>25</v>
      </c>
      <c r="C2280" s="105">
        <v>7250063</v>
      </c>
      <c r="D2280" s="48">
        <v>44029</v>
      </c>
      <c r="E2280" s="39" t="s">
        <v>193</v>
      </c>
      <c r="F2280" s="39" t="s">
        <v>38</v>
      </c>
      <c r="G2280" s="45"/>
      <c r="H2280" s="56">
        <v>44414</v>
      </c>
    </row>
    <row r="2281" spans="1:8" x14ac:dyDescent="0.25">
      <c r="A2281" s="121" t="s">
        <v>2134</v>
      </c>
      <c r="B2281" s="86">
        <v>6</v>
      </c>
      <c r="C2281" s="105">
        <v>7306495</v>
      </c>
      <c r="D2281" s="48">
        <v>44804</v>
      </c>
      <c r="E2281" s="39" t="s">
        <v>193</v>
      </c>
      <c r="F2281" s="39" t="s">
        <v>38</v>
      </c>
      <c r="G2281" s="45"/>
      <c r="H2281" s="56">
        <v>45358</v>
      </c>
    </row>
    <row r="2282" spans="1:8" x14ac:dyDescent="0.25">
      <c r="A2282" s="46" t="s">
        <v>244</v>
      </c>
      <c r="B2282" s="51">
        <v>11.11</v>
      </c>
      <c r="C2282" s="94">
        <v>40403</v>
      </c>
      <c r="D2282" s="49">
        <v>43838</v>
      </c>
      <c r="E2282" s="39" t="s">
        <v>188</v>
      </c>
      <c r="F2282" s="39" t="s">
        <v>205</v>
      </c>
      <c r="G2282" s="39"/>
      <c r="H2282" s="54">
        <v>43838</v>
      </c>
    </row>
    <row r="2283" spans="1:8" x14ac:dyDescent="0.25">
      <c r="A2283" s="121" t="s">
        <v>368</v>
      </c>
      <c r="B2283" s="86">
        <v>20</v>
      </c>
      <c r="C2283" s="105">
        <v>116502</v>
      </c>
      <c r="D2283" s="48">
        <v>44245</v>
      </c>
      <c r="E2283" s="39" t="s">
        <v>0</v>
      </c>
      <c r="F2283" s="39" t="s">
        <v>205</v>
      </c>
      <c r="G2283" s="45" t="s">
        <v>369</v>
      </c>
      <c r="H2283" s="56">
        <v>44244</v>
      </c>
    </row>
    <row r="2284" spans="1:8" x14ac:dyDescent="0.25">
      <c r="A2284" s="46" t="s">
        <v>77</v>
      </c>
      <c r="B2284" s="50">
        <v>119</v>
      </c>
      <c r="C2284" s="94"/>
      <c r="D2284" s="69" t="s">
        <v>192</v>
      </c>
      <c r="E2284" s="46" t="s">
        <v>0</v>
      </c>
      <c r="F2284" s="46" t="s">
        <v>52</v>
      </c>
      <c r="G2284" s="46" t="s">
        <v>76</v>
      </c>
      <c r="H2284" s="55">
        <v>42425</v>
      </c>
    </row>
    <row r="2285" spans="1:8" x14ac:dyDescent="0.25">
      <c r="A2285" s="121" t="s">
        <v>498</v>
      </c>
      <c r="B2285" s="86">
        <v>6</v>
      </c>
      <c r="C2285" s="105">
        <v>7233202</v>
      </c>
      <c r="D2285" s="48">
        <v>43790</v>
      </c>
      <c r="E2285" s="39" t="s">
        <v>193</v>
      </c>
      <c r="F2285" s="39" t="s">
        <v>38</v>
      </c>
      <c r="G2285" s="45"/>
      <c r="H2285" s="56">
        <v>44341</v>
      </c>
    </row>
    <row r="2286" spans="1:8" x14ac:dyDescent="0.25">
      <c r="A2286" s="121" t="s">
        <v>1718</v>
      </c>
      <c r="B2286" s="86">
        <v>6</v>
      </c>
      <c r="C2286" s="105">
        <v>7290202</v>
      </c>
      <c r="D2286" s="48">
        <v>44588</v>
      </c>
      <c r="E2286" s="39" t="s">
        <v>193</v>
      </c>
      <c r="F2286" s="39" t="s">
        <v>38</v>
      </c>
      <c r="G2286" s="45"/>
      <c r="H2286" s="56">
        <v>45001</v>
      </c>
    </row>
    <row r="2287" spans="1:8" x14ac:dyDescent="0.25">
      <c r="A2287" s="121" t="s">
        <v>864</v>
      </c>
      <c r="B2287" s="86">
        <v>6</v>
      </c>
      <c r="C2287" s="105">
        <v>7259752</v>
      </c>
      <c r="D2287" s="48">
        <v>44165</v>
      </c>
      <c r="E2287" s="39" t="s">
        <v>193</v>
      </c>
      <c r="F2287" s="39" t="s">
        <v>38</v>
      </c>
      <c r="G2287" s="45"/>
      <c r="H2287" s="56">
        <v>44569</v>
      </c>
    </row>
    <row r="2288" spans="1:8" x14ac:dyDescent="0.25">
      <c r="A2288" s="121" t="s">
        <v>434</v>
      </c>
      <c r="B2288" s="86">
        <v>6</v>
      </c>
      <c r="C2288" s="105">
        <v>7230877</v>
      </c>
      <c r="D2288" s="48">
        <v>43768</v>
      </c>
      <c r="E2288" s="39" t="s">
        <v>193</v>
      </c>
      <c r="F2288" s="39" t="s">
        <v>38</v>
      </c>
      <c r="G2288" s="45"/>
      <c r="H2288" s="56">
        <v>44341</v>
      </c>
    </row>
    <row r="2289" spans="1:8" x14ac:dyDescent="0.25">
      <c r="A2289" s="18" t="s">
        <v>2301</v>
      </c>
      <c r="B2289" s="10">
        <v>6</v>
      </c>
      <c r="C2289" s="42">
        <v>7313647</v>
      </c>
      <c r="D2289" s="36">
        <v>44895</v>
      </c>
      <c r="E2289" s="39" t="s">
        <v>193</v>
      </c>
      <c r="F2289" s="39" t="s">
        <v>38</v>
      </c>
      <c r="H2289" s="40">
        <v>45363</v>
      </c>
    </row>
    <row r="2290" spans="1:8" x14ac:dyDescent="0.25">
      <c r="A2290" s="121" t="s">
        <v>1052</v>
      </c>
      <c r="B2290" s="86">
        <v>6</v>
      </c>
      <c r="C2290" s="105">
        <v>7263687</v>
      </c>
      <c r="D2290" s="48">
        <v>44223</v>
      </c>
      <c r="E2290" s="39" t="s">
        <v>193</v>
      </c>
      <c r="F2290" s="39" t="s">
        <v>38</v>
      </c>
      <c r="G2290" s="45"/>
      <c r="H2290" s="56">
        <v>44676</v>
      </c>
    </row>
    <row r="2291" spans="1:8" x14ac:dyDescent="0.25">
      <c r="A2291" s="121" t="s">
        <v>1171</v>
      </c>
      <c r="B2291" s="86">
        <v>6</v>
      </c>
      <c r="C2291" s="105">
        <v>7270022</v>
      </c>
      <c r="D2291" s="48">
        <v>44314</v>
      </c>
      <c r="E2291" s="39" t="s">
        <v>193</v>
      </c>
      <c r="F2291" s="39" t="s">
        <v>38</v>
      </c>
      <c r="G2291" s="45"/>
      <c r="H2291" s="56">
        <v>44685</v>
      </c>
    </row>
    <row r="2292" spans="1:8" x14ac:dyDescent="0.25">
      <c r="A2292" s="121" t="s">
        <v>2075</v>
      </c>
      <c r="B2292" s="86">
        <v>6</v>
      </c>
      <c r="C2292" s="105">
        <v>7303948</v>
      </c>
      <c r="D2292" s="48">
        <v>44770</v>
      </c>
      <c r="E2292" s="39" t="s">
        <v>193</v>
      </c>
      <c r="F2292" s="39" t="s">
        <v>38</v>
      </c>
      <c r="G2292" s="45"/>
      <c r="H2292" s="56">
        <v>45357</v>
      </c>
    </row>
    <row r="2293" spans="1:8" x14ac:dyDescent="0.25">
      <c r="A2293" s="121" t="s">
        <v>1255</v>
      </c>
      <c r="B2293" s="86">
        <v>6</v>
      </c>
      <c r="C2293" s="105">
        <v>7274515</v>
      </c>
      <c r="D2293" s="48">
        <v>44375</v>
      </c>
      <c r="E2293" s="39" t="s">
        <v>193</v>
      </c>
      <c r="F2293" s="39" t="s">
        <v>38</v>
      </c>
      <c r="G2293" s="45"/>
      <c r="H2293" s="56">
        <v>44830</v>
      </c>
    </row>
    <row r="2294" spans="1:8" x14ac:dyDescent="0.25">
      <c r="A2294" s="121" t="s">
        <v>2484</v>
      </c>
      <c r="B2294" s="86">
        <v>6</v>
      </c>
      <c r="C2294" s="105">
        <v>7322516</v>
      </c>
      <c r="D2294" s="48">
        <v>45015</v>
      </c>
      <c r="E2294" s="39" t="s">
        <v>193</v>
      </c>
      <c r="F2294" s="39" t="s">
        <v>38</v>
      </c>
      <c r="G2294" s="45"/>
      <c r="H2294" s="56">
        <v>45415</v>
      </c>
    </row>
    <row r="2295" spans="1:8" x14ac:dyDescent="0.25">
      <c r="A2295" s="121" t="s">
        <v>641</v>
      </c>
      <c r="B2295" s="86">
        <v>15</v>
      </c>
      <c r="C2295" s="105">
        <v>7242924</v>
      </c>
      <c r="D2295" s="48">
        <v>43920</v>
      </c>
      <c r="E2295" s="39" t="s">
        <v>193</v>
      </c>
      <c r="F2295" s="39" t="s">
        <v>38</v>
      </c>
      <c r="G2295" s="45"/>
      <c r="H2295" s="56">
        <v>44397</v>
      </c>
    </row>
    <row r="2296" spans="1:8" x14ac:dyDescent="0.25">
      <c r="A2296" s="121" t="s">
        <v>1675</v>
      </c>
      <c r="B2296" s="86">
        <v>6</v>
      </c>
      <c r="C2296" s="105">
        <v>7286031</v>
      </c>
      <c r="D2296" s="48">
        <v>44529</v>
      </c>
      <c r="E2296" s="39" t="s">
        <v>193</v>
      </c>
      <c r="F2296" s="39" t="s">
        <v>38</v>
      </c>
      <c r="G2296" s="45"/>
      <c r="H2296" s="56">
        <v>44998</v>
      </c>
    </row>
    <row r="2297" spans="1:8" x14ac:dyDescent="0.25">
      <c r="A2297" s="121" t="s">
        <v>1675</v>
      </c>
      <c r="B2297" s="86">
        <v>6</v>
      </c>
      <c r="C2297" s="105">
        <v>7286032</v>
      </c>
      <c r="D2297" s="48">
        <v>44529</v>
      </c>
      <c r="E2297" s="39" t="s">
        <v>193</v>
      </c>
      <c r="F2297" s="39" t="s">
        <v>38</v>
      </c>
      <c r="G2297" s="45"/>
      <c r="H2297" s="56">
        <v>44998</v>
      </c>
    </row>
    <row r="2298" spans="1:8" x14ac:dyDescent="0.25">
      <c r="A2298" s="121" t="s">
        <v>2535</v>
      </c>
      <c r="B2298" s="86">
        <v>15</v>
      </c>
      <c r="C2298" s="105">
        <v>7324809</v>
      </c>
      <c r="D2298" s="48">
        <v>45043</v>
      </c>
      <c r="E2298" s="39" t="s">
        <v>193</v>
      </c>
      <c r="F2298" s="39" t="s">
        <v>38</v>
      </c>
      <c r="G2298" s="45"/>
      <c r="H2298" s="56">
        <v>45415</v>
      </c>
    </row>
    <row r="2299" spans="1:8" x14ac:dyDescent="0.25">
      <c r="A2299" s="121" t="s">
        <v>913</v>
      </c>
      <c r="B2299" s="86">
        <v>85</v>
      </c>
      <c r="C2299" s="105">
        <v>120659</v>
      </c>
      <c r="D2299" s="48">
        <v>44602</v>
      </c>
      <c r="E2299" s="39" t="s">
        <v>0</v>
      </c>
      <c r="F2299" s="39" t="s">
        <v>205</v>
      </c>
      <c r="G2299" s="45" t="s">
        <v>956</v>
      </c>
      <c r="H2299" s="56">
        <v>44606</v>
      </c>
    </row>
    <row r="2300" spans="1:8" x14ac:dyDescent="0.25">
      <c r="A2300" s="121" t="s">
        <v>2079</v>
      </c>
      <c r="B2300" s="86">
        <v>15</v>
      </c>
      <c r="C2300" s="105">
        <v>7301500</v>
      </c>
      <c r="D2300" s="48">
        <v>44740</v>
      </c>
      <c r="E2300" s="39" t="s">
        <v>193</v>
      </c>
      <c r="F2300" s="39" t="s">
        <v>38</v>
      </c>
      <c r="G2300" s="45"/>
      <c r="H2300" s="56">
        <v>45356</v>
      </c>
    </row>
    <row r="2301" spans="1:8" x14ac:dyDescent="0.25">
      <c r="A2301" s="121" t="s">
        <v>429</v>
      </c>
      <c r="B2301" s="86">
        <v>6</v>
      </c>
      <c r="C2301" s="105">
        <v>7230854</v>
      </c>
      <c r="D2301" s="48">
        <v>43768</v>
      </c>
      <c r="E2301" s="39" t="s">
        <v>193</v>
      </c>
      <c r="F2301" s="39" t="s">
        <v>38</v>
      </c>
      <c r="G2301" s="45"/>
      <c r="H2301" s="56">
        <v>44341</v>
      </c>
    </row>
    <row r="2302" spans="1:8" x14ac:dyDescent="0.25">
      <c r="A2302" s="121" t="s">
        <v>429</v>
      </c>
      <c r="B2302" s="86">
        <v>6</v>
      </c>
      <c r="C2302" s="105">
        <v>7233212</v>
      </c>
      <c r="D2302" s="48">
        <v>43790</v>
      </c>
      <c r="E2302" s="39" t="s">
        <v>193</v>
      </c>
      <c r="F2302" s="39" t="s">
        <v>38</v>
      </c>
      <c r="G2302" s="45"/>
      <c r="H2302" s="56">
        <v>44341</v>
      </c>
    </row>
    <row r="2303" spans="1:8" x14ac:dyDescent="0.25">
      <c r="A2303" s="66" t="s">
        <v>165</v>
      </c>
      <c r="B2303" s="81">
        <v>3.5</v>
      </c>
      <c r="C2303" s="113">
        <v>38323</v>
      </c>
      <c r="D2303" s="67" t="s">
        <v>121</v>
      </c>
      <c r="E2303" s="43" t="s">
        <v>194</v>
      </c>
      <c r="F2303" s="43" t="s">
        <v>132</v>
      </c>
      <c r="G2303" s="87" t="s">
        <v>133</v>
      </c>
      <c r="H2303" s="91">
        <v>42516</v>
      </c>
    </row>
    <row r="2304" spans="1:8" x14ac:dyDescent="0.25">
      <c r="A2304" s="121" t="s">
        <v>2130</v>
      </c>
      <c r="B2304" s="86">
        <v>6</v>
      </c>
      <c r="C2304" s="105">
        <v>7306485</v>
      </c>
      <c r="D2304" s="48">
        <v>44804</v>
      </c>
      <c r="E2304" s="39" t="s">
        <v>193</v>
      </c>
      <c r="F2304" s="39" t="s">
        <v>38</v>
      </c>
      <c r="G2304" s="45"/>
      <c r="H2304" s="56">
        <v>45358</v>
      </c>
    </row>
    <row r="2305" spans="1:8" x14ac:dyDescent="0.25">
      <c r="A2305" s="121" t="s">
        <v>2132</v>
      </c>
      <c r="B2305" s="86">
        <v>6</v>
      </c>
      <c r="C2305" s="105">
        <v>7306493</v>
      </c>
      <c r="D2305" s="48">
        <v>44804</v>
      </c>
      <c r="E2305" s="39" t="s">
        <v>193</v>
      </c>
      <c r="F2305" s="39" t="s">
        <v>38</v>
      </c>
      <c r="G2305" s="45"/>
      <c r="H2305" s="56">
        <v>45358</v>
      </c>
    </row>
    <row r="2306" spans="1:8" x14ac:dyDescent="0.25">
      <c r="A2306" s="121" t="s">
        <v>2133</v>
      </c>
      <c r="B2306" s="86">
        <v>6</v>
      </c>
      <c r="C2306" s="105">
        <v>7306494</v>
      </c>
      <c r="D2306" s="48">
        <v>44804</v>
      </c>
      <c r="E2306" s="39" t="s">
        <v>193</v>
      </c>
      <c r="F2306" s="39" t="s">
        <v>38</v>
      </c>
      <c r="G2306" s="45"/>
      <c r="H2306" s="56">
        <v>45358</v>
      </c>
    </row>
    <row r="2307" spans="1:8" x14ac:dyDescent="0.25">
      <c r="A2307" s="121" t="s">
        <v>851</v>
      </c>
      <c r="B2307" s="86">
        <v>10</v>
      </c>
      <c r="C2307" s="105">
        <v>7258689</v>
      </c>
      <c r="D2307" s="48">
        <v>44153</v>
      </c>
      <c r="E2307" s="39" t="s">
        <v>193</v>
      </c>
      <c r="F2307" s="39" t="s">
        <v>38</v>
      </c>
      <c r="G2307" s="45"/>
      <c r="H2307" s="56">
        <v>44551</v>
      </c>
    </row>
    <row r="2308" spans="1:8" x14ac:dyDescent="0.25">
      <c r="A2308" s="121" t="s">
        <v>851</v>
      </c>
      <c r="B2308" s="86">
        <v>115</v>
      </c>
      <c r="C2308" s="105">
        <v>7259362</v>
      </c>
      <c r="D2308" s="48">
        <v>44158</v>
      </c>
      <c r="E2308" s="39" t="s">
        <v>193</v>
      </c>
      <c r="F2308" s="39" t="s">
        <v>38</v>
      </c>
      <c r="G2308" s="45"/>
      <c r="H2308" s="56">
        <v>44562</v>
      </c>
    </row>
    <row r="2309" spans="1:8" x14ac:dyDescent="0.25">
      <c r="A2309" s="121" t="s">
        <v>588</v>
      </c>
      <c r="B2309" s="86">
        <v>6</v>
      </c>
      <c r="C2309" s="105">
        <v>7240137</v>
      </c>
      <c r="D2309" s="48">
        <v>43886</v>
      </c>
      <c r="E2309" s="39" t="s">
        <v>193</v>
      </c>
      <c r="F2309" s="39" t="s">
        <v>38</v>
      </c>
      <c r="G2309" s="45"/>
      <c r="H2309" s="56">
        <v>44397</v>
      </c>
    </row>
    <row r="2310" spans="1:8" x14ac:dyDescent="0.25">
      <c r="A2310" s="121" t="s">
        <v>588</v>
      </c>
      <c r="B2310" s="86">
        <v>6</v>
      </c>
      <c r="C2310" s="105">
        <v>7242643</v>
      </c>
      <c r="D2310" s="48">
        <v>43920</v>
      </c>
      <c r="E2310" s="39" t="s">
        <v>193</v>
      </c>
      <c r="F2310" s="39" t="s">
        <v>38</v>
      </c>
      <c r="G2310" s="45"/>
      <c r="H2310" s="56">
        <v>44397</v>
      </c>
    </row>
    <row r="2311" spans="1:8" x14ac:dyDescent="0.25">
      <c r="A2311" s="121" t="s">
        <v>1135</v>
      </c>
      <c r="B2311" s="86">
        <v>6</v>
      </c>
      <c r="C2311" s="105">
        <v>7267821</v>
      </c>
      <c r="D2311" s="48">
        <v>44284</v>
      </c>
      <c r="E2311" s="39" t="s">
        <v>193</v>
      </c>
      <c r="F2311" s="39" t="s">
        <v>38</v>
      </c>
      <c r="G2311" s="45"/>
      <c r="H2311" s="56">
        <v>44683</v>
      </c>
    </row>
    <row r="2312" spans="1:8" x14ac:dyDescent="0.25">
      <c r="A2312" s="66" t="s">
        <v>177</v>
      </c>
      <c r="B2312" s="81">
        <v>12.61</v>
      </c>
      <c r="C2312" s="113">
        <v>38952</v>
      </c>
      <c r="D2312" s="67" t="s">
        <v>121</v>
      </c>
      <c r="E2312" s="43" t="s">
        <v>194</v>
      </c>
      <c r="F2312" s="43" t="s">
        <v>156</v>
      </c>
      <c r="G2312" s="87" t="s">
        <v>157</v>
      </c>
      <c r="H2312" s="91">
        <v>42516</v>
      </c>
    </row>
    <row r="2313" spans="1:8" x14ac:dyDescent="0.25">
      <c r="A2313" s="121" t="s">
        <v>436</v>
      </c>
      <c r="B2313" s="86">
        <v>6</v>
      </c>
      <c r="C2313" s="105">
        <v>7230880</v>
      </c>
      <c r="D2313" s="48">
        <v>43768</v>
      </c>
      <c r="E2313" s="39" t="s">
        <v>193</v>
      </c>
      <c r="F2313" s="39" t="s">
        <v>38</v>
      </c>
      <c r="G2313" s="45"/>
      <c r="H2313" s="56">
        <v>44341</v>
      </c>
    </row>
    <row r="2314" spans="1:8" x14ac:dyDescent="0.25">
      <c r="A2314" s="121" t="s">
        <v>436</v>
      </c>
      <c r="B2314" s="86">
        <v>6</v>
      </c>
      <c r="C2314" s="105">
        <v>7230881</v>
      </c>
      <c r="D2314" s="48">
        <v>43768</v>
      </c>
      <c r="E2314" s="39" t="s">
        <v>193</v>
      </c>
      <c r="F2314" s="39" t="s">
        <v>38</v>
      </c>
      <c r="G2314" s="45"/>
      <c r="H2314" s="56">
        <v>44341</v>
      </c>
    </row>
    <row r="2315" spans="1:8" x14ac:dyDescent="0.25">
      <c r="A2315" s="121" t="s">
        <v>436</v>
      </c>
      <c r="B2315" s="86">
        <v>6</v>
      </c>
      <c r="C2315" s="105">
        <v>7240196</v>
      </c>
      <c r="D2315" s="48">
        <v>43886</v>
      </c>
      <c r="E2315" s="39" t="s">
        <v>193</v>
      </c>
      <c r="F2315" s="39" t="s">
        <v>38</v>
      </c>
      <c r="G2315" s="45"/>
      <c r="H2315" s="56">
        <v>44397</v>
      </c>
    </row>
    <row r="2316" spans="1:8" x14ac:dyDescent="0.25">
      <c r="A2316" s="121" t="s">
        <v>436</v>
      </c>
      <c r="B2316" s="86">
        <v>6</v>
      </c>
      <c r="C2316" s="105">
        <v>7240197</v>
      </c>
      <c r="D2316" s="48">
        <v>43886</v>
      </c>
      <c r="E2316" s="39" t="s">
        <v>193</v>
      </c>
      <c r="F2316" s="39" t="s">
        <v>38</v>
      </c>
      <c r="G2316" s="45"/>
      <c r="H2316" s="56">
        <v>44397</v>
      </c>
    </row>
    <row r="2317" spans="1:8" x14ac:dyDescent="0.25">
      <c r="A2317" s="121" t="s">
        <v>436</v>
      </c>
      <c r="B2317" s="86">
        <v>6</v>
      </c>
      <c r="C2317" s="105">
        <v>7242717</v>
      </c>
      <c r="D2317" s="48">
        <v>43920</v>
      </c>
      <c r="E2317" s="39" t="s">
        <v>193</v>
      </c>
      <c r="F2317" s="39" t="s">
        <v>38</v>
      </c>
      <c r="G2317" s="45"/>
      <c r="H2317" s="56">
        <v>44397</v>
      </c>
    </row>
    <row r="2318" spans="1:8" x14ac:dyDescent="0.25">
      <c r="A2318" s="121" t="s">
        <v>1025</v>
      </c>
      <c r="B2318" s="86">
        <v>45.25</v>
      </c>
      <c r="C2318" s="105">
        <v>7261744</v>
      </c>
      <c r="D2318" s="48">
        <v>44188</v>
      </c>
      <c r="E2318" s="39" t="s">
        <v>193</v>
      </c>
      <c r="F2318" s="39" t="s">
        <v>38</v>
      </c>
      <c r="G2318" s="45"/>
      <c r="H2318" s="56">
        <v>44672</v>
      </c>
    </row>
    <row r="2319" spans="1:8" x14ac:dyDescent="0.25">
      <c r="A2319" s="121" t="s">
        <v>815</v>
      </c>
      <c r="B2319" s="86">
        <v>6</v>
      </c>
      <c r="C2319" s="105">
        <v>7257300</v>
      </c>
      <c r="D2319" s="48">
        <v>44133</v>
      </c>
      <c r="E2319" s="39" t="s">
        <v>193</v>
      </c>
      <c r="F2319" s="39" t="s">
        <v>38</v>
      </c>
      <c r="G2319" s="45"/>
      <c r="H2319" s="56">
        <v>44510</v>
      </c>
    </row>
    <row r="2320" spans="1:8" x14ac:dyDescent="0.25">
      <c r="A2320" s="121" t="s">
        <v>907</v>
      </c>
      <c r="B2320" s="86">
        <v>107.5</v>
      </c>
      <c r="C2320" s="105">
        <v>120427</v>
      </c>
      <c r="D2320" s="48">
        <v>44602</v>
      </c>
      <c r="E2320" s="39" t="s">
        <v>0</v>
      </c>
      <c r="F2320" s="39" t="s">
        <v>205</v>
      </c>
      <c r="G2320" s="45" t="s">
        <v>949</v>
      </c>
      <c r="H2320" s="56">
        <v>44606</v>
      </c>
    </row>
    <row r="2321" spans="1:8" x14ac:dyDescent="0.25">
      <c r="A2321" s="121" t="s">
        <v>1382</v>
      </c>
      <c r="B2321" s="86">
        <v>84</v>
      </c>
      <c r="C2321" s="105">
        <v>124465</v>
      </c>
      <c r="D2321" s="48">
        <v>44973</v>
      </c>
      <c r="E2321" s="39" t="s">
        <v>0</v>
      </c>
      <c r="F2321" s="39" t="s">
        <v>205</v>
      </c>
      <c r="G2321" s="45" t="s">
        <v>1463</v>
      </c>
      <c r="H2321" s="56">
        <v>44973</v>
      </c>
    </row>
    <row r="2322" spans="1:8" x14ac:dyDescent="0.25">
      <c r="A2322" s="121" t="s">
        <v>699</v>
      </c>
      <c r="B2322" s="86">
        <v>149.33000000000001</v>
      </c>
      <c r="C2322" s="105">
        <v>7249293</v>
      </c>
      <c r="D2322" s="48">
        <v>44014</v>
      </c>
      <c r="E2322" s="39" t="s">
        <v>193</v>
      </c>
      <c r="F2322" s="39" t="s">
        <v>38</v>
      </c>
      <c r="G2322" s="45"/>
      <c r="H2322" s="56">
        <v>44414</v>
      </c>
    </row>
    <row r="2323" spans="1:8" x14ac:dyDescent="0.25">
      <c r="A2323" s="121" t="s">
        <v>814</v>
      </c>
      <c r="B2323" s="86">
        <v>6</v>
      </c>
      <c r="C2323" s="105">
        <v>7257291</v>
      </c>
      <c r="D2323" s="48">
        <v>44133</v>
      </c>
      <c r="E2323" s="39" t="s">
        <v>193</v>
      </c>
      <c r="F2323" s="39" t="s">
        <v>38</v>
      </c>
      <c r="G2323" s="45"/>
      <c r="H2323" s="56">
        <v>44510</v>
      </c>
    </row>
    <row r="2324" spans="1:8" x14ac:dyDescent="0.25">
      <c r="A2324" s="121" t="s">
        <v>1743</v>
      </c>
      <c r="B2324" s="86">
        <v>6</v>
      </c>
      <c r="C2324" s="105">
        <v>7291908</v>
      </c>
      <c r="D2324" s="48">
        <v>44616</v>
      </c>
      <c r="E2324" s="39" t="s">
        <v>193</v>
      </c>
      <c r="F2324" s="39" t="s">
        <v>38</v>
      </c>
      <c r="G2324" s="45"/>
      <c r="H2324" s="56">
        <v>45002</v>
      </c>
    </row>
    <row r="2325" spans="1:8" x14ac:dyDescent="0.25">
      <c r="A2325" s="121" t="s">
        <v>1743</v>
      </c>
      <c r="B2325" s="86">
        <v>6</v>
      </c>
      <c r="C2325" s="105">
        <v>7294361</v>
      </c>
      <c r="D2325" s="48">
        <v>44650</v>
      </c>
      <c r="E2325" s="39" t="s">
        <v>193</v>
      </c>
      <c r="F2325" s="39" t="s">
        <v>38</v>
      </c>
      <c r="G2325" s="45"/>
      <c r="H2325" s="56">
        <v>45002</v>
      </c>
    </row>
    <row r="2326" spans="1:8" x14ac:dyDescent="0.25">
      <c r="A2326" s="121" t="s">
        <v>1743</v>
      </c>
      <c r="B2326" s="86">
        <v>6</v>
      </c>
      <c r="C2326" s="105">
        <v>7294362</v>
      </c>
      <c r="D2326" s="48">
        <v>44650</v>
      </c>
      <c r="E2326" s="39" t="s">
        <v>193</v>
      </c>
      <c r="F2326" s="39" t="s">
        <v>38</v>
      </c>
      <c r="G2326" s="45"/>
      <c r="H2326" s="56">
        <v>45002</v>
      </c>
    </row>
    <row r="2327" spans="1:8" x14ac:dyDescent="0.25">
      <c r="A2327" s="121" t="s">
        <v>1743</v>
      </c>
      <c r="B2327" s="86">
        <v>6</v>
      </c>
      <c r="C2327" s="105">
        <v>7301606</v>
      </c>
      <c r="D2327" s="48">
        <v>44741</v>
      </c>
      <c r="E2327" s="39" t="s">
        <v>193</v>
      </c>
      <c r="F2327" s="39" t="s">
        <v>38</v>
      </c>
      <c r="G2327" s="45"/>
      <c r="H2327" s="56">
        <v>45356</v>
      </c>
    </row>
    <row r="2328" spans="1:8" x14ac:dyDescent="0.25">
      <c r="A2328" s="121" t="s">
        <v>1743</v>
      </c>
      <c r="B2328" s="86">
        <v>6</v>
      </c>
      <c r="C2328" s="105">
        <v>7296532</v>
      </c>
      <c r="D2328" s="48">
        <v>45043</v>
      </c>
      <c r="E2328" s="39" t="s">
        <v>193</v>
      </c>
      <c r="F2328" s="39" t="s">
        <v>38</v>
      </c>
      <c r="G2328" s="45"/>
      <c r="H2328" s="56">
        <v>45279</v>
      </c>
    </row>
    <row r="2329" spans="1:8" x14ac:dyDescent="0.25">
      <c r="A2329" s="121" t="s">
        <v>720</v>
      </c>
      <c r="B2329" s="86">
        <v>6</v>
      </c>
      <c r="C2329" s="105">
        <v>7251024</v>
      </c>
      <c r="D2329" s="48">
        <v>44042</v>
      </c>
      <c r="E2329" s="39" t="s">
        <v>193</v>
      </c>
      <c r="F2329" s="39" t="s">
        <v>38</v>
      </c>
      <c r="G2329" s="45"/>
      <c r="H2329" s="56">
        <v>44414</v>
      </c>
    </row>
    <row r="2330" spans="1:8" x14ac:dyDescent="0.25">
      <c r="A2330" s="121" t="s">
        <v>720</v>
      </c>
      <c r="B2330" s="86">
        <v>6</v>
      </c>
      <c r="C2330" s="105">
        <v>7253006</v>
      </c>
      <c r="D2330" s="48">
        <v>44074</v>
      </c>
      <c r="E2330" s="39" t="s">
        <v>193</v>
      </c>
      <c r="F2330" s="39" t="s">
        <v>38</v>
      </c>
      <c r="G2330" s="45"/>
      <c r="H2330" s="56">
        <v>44442</v>
      </c>
    </row>
    <row r="2331" spans="1:8" x14ac:dyDescent="0.25">
      <c r="A2331" s="121" t="s">
        <v>262</v>
      </c>
      <c r="B2331" s="86">
        <v>24</v>
      </c>
      <c r="C2331" s="105">
        <v>7231750</v>
      </c>
      <c r="D2331" s="48">
        <v>43777</v>
      </c>
      <c r="E2331" s="39" t="s">
        <v>193</v>
      </c>
      <c r="F2331" s="39" t="s">
        <v>38</v>
      </c>
      <c r="G2331" s="45"/>
      <c r="H2331" s="56">
        <v>44341</v>
      </c>
    </row>
    <row r="2332" spans="1:8" x14ac:dyDescent="0.25">
      <c r="A2332" s="121" t="s">
        <v>2083</v>
      </c>
      <c r="B2332" s="86">
        <v>15</v>
      </c>
      <c r="C2332" s="105">
        <v>7301539</v>
      </c>
      <c r="D2332" s="48">
        <v>44740</v>
      </c>
      <c r="E2332" s="39" t="s">
        <v>193</v>
      </c>
      <c r="F2332" s="39" t="s">
        <v>38</v>
      </c>
      <c r="G2332" s="45"/>
      <c r="H2332" s="56">
        <v>45356</v>
      </c>
    </row>
    <row r="2333" spans="1:8" x14ac:dyDescent="0.25">
      <c r="A2333" s="121" t="s">
        <v>2517</v>
      </c>
      <c r="B2333" s="86">
        <v>6</v>
      </c>
      <c r="C2333" s="105">
        <v>7322699</v>
      </c>
      <c r="D2333" s="48">
        <v>45015</v>
      </c>
      <c r="E2333" s="39" t="s">
        <v>193</v>
      </c>
      <c r="F2333" s="39" t="s">
        <v>38</v>
      </c>
      <c r="G2333" s="45"/>
      <c r="H2333" s="56">
        <v>45415</v>
      </c>
    </row>
    <row r="2334" spans="1:8" x14ac:dyDescent="0.25">
      <c r="A2334" s="121" t="s">
        <v>1595</v>
      </c>
      <c r="B2334" s="86">
        <v>6</v>
      </c>
      <c r="C2334" s="105">
        <v>7280957</v>
      </c>
      <c r="D2334" s="48">
        <v>44466</v>
      </c>
      <c r="E2334" s="39" t="s">
        <v>193</v>
      </c>
      <c r="F2334" s="39" t="s">
        <v>38</v>
      </c>
      <c r="G2334" s="45"/>
      <c r="H2334" s="56">
        <v>44998</v>
      </c>
    </row>
    <row r="2335" spans="1:8" x14ac:dyDescent="0.25">
      <c r="A2335" s="121" t="s">
        <v>541</v>
      </c>
      <c r="B2335" s="86">
        <v>15</v>
      </c>
      <c r="C2335" s="105">
        <v>7237973</v>
      </c>
      <c r="D2335" s="48">
        <v>43858</v>
      </c>
      <c r="E2335" s="39" t="s">
        <v>193</v>
      </c>
      <c r="F2335" s="39" t="s">
        <v>38</v>
      </c>
      <c r="G2335" s="45"/>
      <c r="H2335" s="56">
        <v>44392</v>
      </c>
    </row>
    <row r="2336" spans="1:8" x14ac:dyDescent="0.25">
      <c r="A2336" s="18" t="s">
        <v>2360</v>
      </c>
      <c r="B2336" s="10">
        <v>250</v>
      </c>
      <c r="C2336" s="42">
        <v>7316267</v>
      </c>
      <c r="D2336" s="36">
        <v>44938</v>
      </c>
      <c r="E2336" s="39" t="s">
        <v>193</v>
      </c>
      <c r="F2336" s="39" t="s">
        <v>38</v>
      </c>
      <c r="H2336" s="40">
        <v>45363</v>
      </c>
    </row>
    <row r="2337" spans="1:8" x14ac:dyDescent="0.25">
      <c r="A2337" s="121" t="s">
        <v>1385</v>
      </c>
      <c r="B2337" s="86">
        <v>85</v>
      </c>
      <c r="C2337" s="105">
        <v>124516</v>
      </c>
      <c r="D2337" s="48">
        <v>44973</v>
      </c>
      <c r="E2337" s="39" t="s">
        <v>0</v>
      </c>
      <c r="F2337" s="39" t="s">
        <v>205</v>
      </c>
      <c r="G2337" s="45" t="s">
        <v>1466</v>
      </c>
      <c r="H2337" s="56">
        <v>44973</v>
      </c>
    </row>
    <row r="2338" spans="1:8" x14ac:dyDescent="0.25">
      <c r="A2338" s="121" t="s">
        <v>2089</v>
      </c>
      <c r="B2338" s="86">
        <v>6</v>
      </c>
      <c r="C2338" s="105">
        <v>7301619</v>
      </c>
      <c r="D2338" s="48">
        <v>44741</v>
      </c>
      <c r="E2338" s="39" t="s">
        <v>193</v>
      </c>
      <c r="F2338" s="39" t="s">
        <v>38</v>
      </c>
      <c r="G2338" s="45"/>
      <c r="H2338" s="56">
        <v>45356</v>
      </c>
    </row>
    <row r="2339" spans="1:8" x14ac:dyDescent="0.25">
      <c r="A2339" s="121" t="s">
        <v>845</v>
      </c>
      <c r="B2339" s="86">
        <v>10</v>
      </c>
      <c r="C2339" s="105">
        <v>7258610</v>
      </c>
      <c r="D2339" s="48">
        <v>44153</v>
      </c>
      <c r="E2339" s="39" t="s">
        <v>193</v>
      </c>
      <c r="F2339" s="39" t="s">
        <v>38</v>
      </c>
      <c r="G2339" s="45"/>
      <c r="H2339" s="56">
        <v>44545</v>
      </c>
    </row>
    <row r="2340" spans="1:8" x14ac:dyDescent="0.25">
      <c r="A2340" s="121" t="s">
        <v>881</v>
      </c>
      <c r="B2340" s="86">
        <v>6</v>
      </c>
      <c r="C2340" s="105">
        <v>7259808</v>
      </c>
      <c r="D2340" s="48">
        <v>44165</v>
      </c>
      <c r="E2340" s="39" t="s">
        <v>193</v>
      </c>
      <c r="F2340" s="39" t="s">
        <v>38</v>
      </c>
      <c r="G2340" s="45"/>
      <c r="H2340" s="56">
        <v>44589</v>
      </c>
    </row>
    <row r="2341" spans="1:8" x14ac:dyDescent="0.25">
      <c r="A2341" s="121" t="s">
        <v>687</v>
      </c>
      <c r="B2341" s="86">
        <v>6</v>
      </c>
      <c r="C2341" s="105">
        <v>7248692</v>
      </c>
      <c r="D2341" s="48">
        <v>44007</v>
      </c>
      <c r="E2341" s="39" t="s">
        <v>193</v>
      </c>
      <c r="F2341" s="39" t="s">
        <v>38</v>
      </c>
      <c r="G2341" s="45"/>
      <c r="H2341" s="56">
        <v>44400</v>
      </c>
    </row>
    <row r="2342" spans="1:8" x14ac:dyDescent="0.25">
      <c r="A2342" s="121" t="s">
        <v>1127</v>
      </c>
      <c r="B2342" s="86">
        <v>6</v>
      </c>
      <c r="C2342" s="105">
        <v>7267765</v>
      </c>
      <c r="D2342" s="48">
        <v>44284</v>
      </c>
      <c r="E2342" s="39" t="s">
        <v>193</v>
      </c>
      <c r="F2342" s="39" t="s">
        <v>38</v>
      </c>
      <c r="G2342" s="45"/>
      <c r="H2342" s="56">
        <v>44683</v>
      </c>
    </row>
    <row r="2343" spans="1:8" x14ac:dyDescent="0.25">
      <c r="A2343" s="121" t="s">
        <v>2443</v>
      </c>
      <c r="B2343" s="86">
        <v>15</v>
      </c>
      <c r="C2343" s="105">
        <v>7320322</v>
      </c>
      <c r="D2343" s="48">
        <v>44985</v>
      </c>
      <c r="E2343" s="39" t="s">
        <v>193</v>
      </c>
      <c r="F2343" s="39" t="s">
        <v>38</v>
      </c>
      <c r="G2343" s="45"/>
      <c r="H2343" s="56">
        <v>45371</v>
      </c>
    </row>
    <row r="2344" spans="1:8" x14ac:dyDescent="0.25">
      <c r="A2344" s="121" t="s">
        <v>2443</v>
      </c>
      <c r="B2344" s="86">
        <v>15</v>
      </c>
      <c r="C2344" s="105">
        <v>7322890</v>
      </c>
      <c r="D2344" s="48">
        <v>45015</v>
      </c>
      <c r="E2344" s="39" t="s">
        <v>193</v>
      </c>
      <c r="F2344" s="39" t="s">
        <v>38</v>
      </c>
      <c r="G2344" s="45"/>
      <c r="H2344" s="56">
        <v>45415</v>
      </c>
    </row>
    <row r="2345" spans="1:8" x14ac:dyDescent="0.25">
      <c r="A2345" s="121" t="s">
        <v>455</v>
      </c>
      <c r="B2345" s="86">
        <v>15</v>
      </c>
      <c r="C2345" s="105">
        <v>7236100</v>
      </c>
      <c r="D2345" s="48">
        <v>43822</v>
      </c>
      <c r="E2345" s="39" t="s">
        <v>193</v>
      </c>
      <c r="F2345" s="39" t="s">
        <v>38</v>
      </c>
      <c r="G2345" s="45"/>
      <c r="H2345" s="56">
        <v>44341</v>
      </c>
    </row>
    <row r="2346" spans="1:8" x14ac:dyDescent="0.25">
      <c r="A2346" s="121" t="s">
        <v>456</v>
      </c>
      <c r="B2346" s="86">
        <v>15</v>
      </c>
      <c r="C2346" s="105">
        <v>7236101</v>
      </c>
      <c r="D2346" s="48">
        <v>43822</v>
      </c>
      <c r="E2346" s="39" t="s">
        <v>193</v>
      </c>
      <c r="F2346" s="39" t="s">
        <v>38</v>
      </c>
      <c r="G2346" s="45"/>
      <c r="H2346" s="56">
        <v>44341</v>
      </c>
    </row>
    <row r="2347" spans="1:8" x14ac:dyDescent="0.25">
      <c r="A2347" s="121" t="s">
        <v>1737</v>
      </c>
      <c r="B2347" s="86">
        <v>45</v>
      </c>
      <c r="C2347" s="105">
        <v>7291013</v>
      </c>
      <c r="D2347" s="48">
        <v>44606</v>
      </c>
      <c r="E2347" s="39" t="s">
        <v>193</v>
      </c>
      <c r="F2347" s="39" t="s">
        <v>38</v>
      </c>
      <c r="G2347" s="45"/>
      <c r="H2347" s="56">
        <v>45002</v>
      </c>
    </row>
    <row r="2348" spans="1:8" x14ac:dyDescent="0.25">
      <c r="A2348" s="121" t="s">
        <v>400</v>
      </c>
      <c r="B2348" s="86">
        <v>80</v>
      </c>
      <c r="C2348" s="105">
        <v>117828</v>
      </c>
      <c r="D2348" s="48">
        <v>44245</v>
      </c>
      <c r="E2348" s="39" t="s">
        <v>0</v>
      </c>
      <c r="F2348" s="39" t="s">
        <v>205</v>
      </c>
      <c r="G2348" s="45" t="s">
        <v>401</v>
      </c>
      <c r="H2348" s="56">
        <v>44244</v>
      </c>
    </row>
    <row r="2349" spans="1:8" x14ac:dyDescent="0.25">
      <c r="A2349" s="121" t="s">
        <v>1531</v>
      </c>
      <c r="B2349" s="86">
        <v>6</v>
      </c>
      <c r="C2349" s="105">
        <v>7278843</v>
      </c>
      <c r="D2349" s="48">
        <v>44435</v>
      </c>
      <c r="E2349" s="39" t="s">
        <v>193</v>
      </c>
      <c r="F2349" s="39" t="s">
        <v>38</v>
      </c>
      <c r="G2349" s="45"/>
      <c r="H2349" s="56">
        <v>44998</v>
      </c>
    </row>
    <row r="2350" spans="1:8" x14ac:dyDescent="0.25">
      <c r="A2350" s="121" t="s">
        <v>806</v>
      </c>
      <c r="B2350" s="86">
        <v>92</v>
      </c>
      <c r="C2350" s="105">
        <v>7256849</v>
      </c>
      <c r="D2350" s="48">
        <v>44131</v>
      </c>
      <c r="E2350" s="39" t="s">
        <v>193</v>
      </c>
      <c r="F2350" s="39" t="s">
        <v>38</v>
      </c>
      <c r="G2350" s="45"/>
      <c r="H2350" s="56">
        <v>44510</v>
      </c>
    </row>
    <row r="2351" spans="1:8" x14ac:dyDescent="0.25">
      <c r="A2351" s="121" t="s">
        <v>2432</v>
      </c>
      <c r="B2351" s="86">
        <v>6</v>
      </c>
      <c r="C2351" s="105">
        <v>7320177</v>
      </c>
      <c r="D2351" s="48">
        <v>44985</v>
      </c>
      <c r="E2351" s="39" t="s">
        <v>193</v>
      </c>
      <c r="F2351" s="39" t="s">
        <v>38</v>
      </c>
      <c r="G2351" s="45"/>
      <c r="H2351" s="56">
        <v>45371</v>
      </c>
    </row>
    <row r="2352" spans="1:8" x14ac:dyDescent="0.25">
      <c r="A2352" s="121" t="s">
        <v>2432</v>
      </c>
      <c r="B2352" s="86">
        <v>6</v>
      </c>
      <c r="C2352" s="105">
        <v>7322683</v>
      </c>
      <c r="D2352" s="48">
        <v>45015</v>
      </c>
      <c r="E2352" s="39" t="s">
        <v>193</v>
      </c>
      <c r="F2352" s="39" t="s">
        <v>38</v>
      </c>
      <c r="G2352" s="45"/>
      <c r="H2352" s="56">
        <v>45415</v>
      </c>
    </row>
    <row r="2353" spans="1:8" x14ac:dyDescent="0.25">
      <c r="A2353" s="46" t="s">
        <v>243</v>
      </c>
      <c r="B2353" s="51">
        <v>26.33</v>
      </c>
      <c r="C2353" s="94">
        <v>40403</v>
      </c>
      <c r="D2353" s="49">
        <v>43838</v>
      </c>
      <c r="E2353" s="39" t="s">
        <v>188</v>
      </c>
      <c r="F2353" s="39" t="s">
        <v>205</v>
      </c>
      <c r="G2353" s="39"/>
      <c r="H2353" s="54">
        <v>43838</v>
      </c>
    </row>
    <row r="2354" spans="1:8" x14ac:dyDescent="0.25">
      <c r="A2354" s="121" t="s">
        <v>286</v>
      </c>
      <c r="B2354" s="86">
        <v>6</v>
      </c>
      <c r="C2354" s="105">
        <v>7230872</v>
      </c>
      <c r="D2354" s="48">
        <v>43768</v>
      </c>
      <c r="E2354" s="39" t="s">
        <v>193</v>
      </c>
      <c r="F2354" s="39" t="s">
        <v>38</v>
      </c>
      <c r="G2354" s="45"/>
      <c r="H2354" s="56">
        <v>44341</v>
      </c>
    </row>
    <row r="2355" spans="1:8" x14ac:dyDescent="0.25">
      <c r="A2355" s="121" t="s">
        <v>286</v>
      </c>
      <c r="B2355" s="86">
        <v>6</v>
      </c>
      <c r="C2355" s="105">
        <v>7238100</v>
      </c>
      <c r="D2355" s="48">
        <v>43859</v>
      </c>
      <c r="E2355" s="39" t="s">
        <v>193</v>
      </c>
      <c r="F2355" s="39" t="s">
        <v>38</v>
      </c>
      <c r="G2355" s="45"/>
      <c r="H2355" s="56">
        <v>44392</v>
      </c>
    </row>
    <row r="2356" spans="1:8" x14ac:dyDescent="0.25">
      <c r="A2356" s="121" t="s">
        <v>286</v>
      </c>
      <c r="B2356" s="86">
        <v>6</v>
      </c>
      <c r="C2356" s="105">
        <v>7240187</v>
      </c>
      <c r="D2356" s="48">
        <v>43886</v>
      </c>
      <c r="E2356" s="39" t="s">
        <v>193</v>
      </c>
      <c r="F2356" s="39" t="s">
        <v>38</v>
      </c>
      <c r="G2356" s="45"/>
      <c r="H2356" s="56">
        <v>44397</v>
      </c>
    </row>
    <row r="2357" spans="1:8" x14ac:dyDescent="0.25">
      <c r="A2357" s="121" t="s">
        <v>829</v>
      </c>
      <c r="B2357" s="86">
        <v>6</v>
      </c>
      <c r="C2357" s="105">
        <v>7257404</v>
      </c>
      <c r="D2357" s="48">
        <v>44133</v>
      </c>
      <c r="E2357" s="39" t="s">
        <v>193</v>
      </c>
      <c r="F2357" s="39" t="s">
        <v>38</v>
      </c>
      <c r="G2357" s="45"/>
      <c r="H2357" s="56">
        <v>44510</v>
      </c>
    </row>
    <row r="2358" spans="1:8" x14ac:dyDescent="0.25">
      <c r="A2358" s="121" t="s">
        <v>1076</v>
      </c>
      <c r="B2358" s="86">
        <v>6</v>
      </c>
      <c r="C2358" s="105">
        <v>7265534</v>
      </c>
      <c r="D2358" s="48">
        <v>44251</v>
      </c>
      <c r="E2358" s="39" t="s">
        <v>193</v>
      </c>
      <c r="F2358" s="39" t="s">
        <v>38</v>
      </c>
      <c r="G2358" s="45"/>
      <c r="H2358" s="56">
        <v>44677</v>
      </c>
    </row>
    <row r="2359" spans="1:8" x14ac:dyDescent="0.25">
      <c r="A2359" s="121" t="s">
        <v>2530</v>
      </c>
      <c r="B2359" s="86">
        <v>15</v>
      </c>
      <c r="C2359" s="105">
        <v>7322919</v>
      </c>
      <c r="D2359" s="48">
        <v>45015</v>
      </c>
      <c r="E2359" s="39" t="s">
        <v>193</v>
      </c>
      <c r="F2359" s="39" t="s">
        <v>38</v>
      </c>
      <c r="G2359" s="45"/>
      <c r="H2359" s="56">
        <v>45415</v>
      </c>
    </row>
    <row r="2360" spans="1:8" x14ac:dyDescent="0.25">
      <c r="A2360" s="121" t="s">
        <v>2548</v>
      </c>
      <c r="B2360" s="86">
        <v>6</v>
      </c>
      <c r="C2360" s="105">
        <v>7324963</v>
      </c>
      <c r="D2360" s="48">
        <v>45043</v>
      </c>
      <c r="E2360" s="39" t="s">
        <v>193</v>
      </c>
      <c r="F2360" s="39" t="s">
        <v>38</v>
      </c>
      <c r="G2360" s="45"/>
      <c r="H2360" s="56">
        <v>45415</v>
      </c>
    </row>
    <row r="2361" spans="1:8" x14ac:dyDescent="0.25">
      <c r="A2361" s="18" t="s">
        <v>2328</v>
      </c>
      <c r="B2361" s="10">
        <v>120</v>
      </c>
      <c r="C2361" s="42">
        <v>7315689</v>
      </c>
      <c r="D2361" s="36">
        <v>44922</v>
      </c>
      <c r="E2361" s="39" t="s">
        <v>193</v>
      </c>
      <c r="F2361" s="39" t="s">
        <v>38</v>
      </c>
      <c r="H2361" s="40">
        <v>45363</v>
      </c>
    </row>
    <row r="2362" spans="1:8" x14ac:dyDescent="0.25">
      <c r="A2362" s="121" t="s">
        <v>925</v>
      </c>
      <c r="B2362" s="86">
        <v>50</v>
      </c>
      <c r="C2362" s="105">
        <v>121691</v>
      </c>
      <c r="D2362" s="48">
        <v>44602</v>
      </c>
      <c r="E2362" s="39" t="s">
        <v>0</v>
      </c>
      <c r="F2362" s="39" t="s">
        <v>205</v>
      </c>
      <c r="G2362" s="45" t="s">
        <v>968</v>
      </c>
      <c r="H2362" s="56">
        <v>44606</v>
      </c>
    </row>
    <row r="2363" spans="1:8" x14ac:dyDescent="0.25">
      <c r="A2363" s="121" t="s">
        <v>1754</v>
      </c>
      <c r="B2363" s="86">
        <v>6</v>
      </c>
      <c r="C2363" s="105">
        <v>7291951</v>
      </c>
      <c r="D2363" s="48">
        <v>44616</v>
      </c>
      <c r="E2363" s="39" t="s">
        <v>193</v>
      </c>
      <c r="F2363" s="39" t="s">
        <v>38</v>
      </c>
      <c r="G2363" s="45"/>
      <c r="H2363" s="56">
        <v>45002</v>
      </c>
    </row>
    <row r="2364" spans="1:8" x14ac:dyDescent="0.25">
      <c r="A2364" s="121" t="s">
        <v>676</v>
      </c>
      <c r="B2364" s="86">
        <v>600</v>
      </c>
      <c r="C2364" s="105">
        <v>7248245</v>
      </c>
      <c r="D2364" s="48">
        <v>44000</v>
      </c>
      <c r="E2364" s="39" t="s">
        <v>193</v>
      </c>
      <c r="F2364" s="39" t="s">
        <v>38</v>
      </c>
      <c r="G2364" s="45"/>
      <c r="H2364" s="56">
        <v>44400</v>
      </c>
    </row>
    <row r="2365" spans="1:8" x14ac:dyDescent="0.25">
      <c r="A2365" s="121" t="s">
        <v>1288</v>
      </c>
      <c r="B2365" s="86">
        <v>4992.2</v>
      </c>
      <c r="C2365" s="105">
        <v>7275120</v>
      </c>
      <c r="D2365" s="48">
        <v>44385</v>
      </c>
      <c r="E2365" s="39" t="s">
        <v>193</v>
      </c>
      <c r="F2365" s="39" t="s">
        <v>38</v>
      </c>
      <c r="G2365" s="45"/>
      <c r="H2365" s="56">
        <v>44907</v>
      </c>
    </row>
    <row r="2366" spans="1:8" x14ac:dyDescent="0.25">
      <c r="A2366" s="121" t="s">
        <v>2168</v>
      </c>
      <c r="B2366" s="86">
        <v>6</v>
      </c>
      <c r="C2366" s="105">
        <v>7308657</v>
      </c>
      <c r="D2366" s="48">
        <v>44834</v>
      </c>
      <c r="E2366" s="39" t="s">
        <v>193</v>
      </c>
      <c r="F2366" s="39" t="s">
        <v>38</v>
      </c>
      <c r="G2366" s="45"/>
      <c r="H2366" s="56">
        <v>45359</v>
      </c>
    </row>
    <row r="2367" spans="1:8" x14ac:dyDescent="0.25">
      <c r="A2367" s="18" t="s">
        <v>2168</v>
      </c>
      <c r="B2367" s="10">
        <v>6</v>
      </c>
      <c r="C2367" s="42">
        <v>7310877</v>
      </c>
      <c r="D2367" s="36">
        <v>44865</v>
      </c>
      <c r="E2367" s="39" t="s">
        <v>193</v>
      </c>
      <c r="F2367" s="39" t="s">
        <v>38</v>
      </c>
      <c r="H2367" s="56">
        <v>45363</v>
      </c>
    </row>
    <row r="2368" spans="1:8" x14ac:dyDescent="0.25">
      <c r="A2368" s="121" t="s">
        <v>1099</v>
      </c>
      <c r="B2368" s="86">
        <v>140.25</v>
      </c>
      <c r="C2368" s="105">
        <v>7267558</v>
      </c>
      <c r="D2368" s="48">
        <v>44281</v>
      </c>
      <c r="E2368" s="39" t="s">
        <v>193</v>
      </c>
      <c r="F2368" s="39" t="s">
        <v>38</v>
      </c>
      <c r="G2368" s="45"/>
      <c r="H2368" s="56">
        <v>44683</v>
      </c>
    </row>
    <row r="2369" spans="1:8" x14ac:dyDescent="0.25">
      <c r="A2369" s="121" t="s">
        <v>1545</v>
      </c>
      <c r="B2369" s="86">
        <v>6</v>
      </c>
      <c r="C2369" s="105">
        <v>7278906</v>
      </c>
      <c r="D2369" s="48">
        <v>44435</v>
      </c>
      <c r="E2369" s="39" t="s">
        <v>193</v>
      </c>
      <c r="F2369" s="39" t="s">
        <v>38</v>
      </c>
      <c r="G2369" s="45"/>
      <c r="H2369" s="56">
        <v>44998</v>
      </c>
    </row>
    <row r="2370" spans="1:8" x14ac:dyDescent="0.25">
      <c r="A2370" s="121" t="s">
        <v>717</v>
      </c>
      <c r="B2370" s="86">
        <v>6</v>
      </c>
      <c r="C2370" s="105">
        <v>7251013</v>
      </c>
      <c r="D2370" s="48">
        <v>44042</v>
      </c>
      <c r="E2370" s="39" t="s">
        <v>193</v>
      </c>
      <c r="F2370" s="39" t="s">
        <v>38</v>
      </c>
      <c r="G2370" s="45"/>
      <c r="H2370" s="56">
        <v>44414</v>
      </c>
    </row>
    <row r="2371" spans="1:8" x14ac:dyDescent="0.25">
      <c r="A2371" s="121" t="s">
        <v>736</v>
      </c>
      <c r="B2371" s="86">
        <v>15</v>
      </c>
      <c r="C2371" s="105">
        <v>7251134</v>
      </c>
      <c r="D2371" s="48">
        <v>44042</v>
      </c>
      <c r="E2371" s="39" t="s">
        <v>193</v>
      </c>
      <c r="F2371" s="39" t="s">
        <v>38</v>
      </c>
      <c r="G2371" s="45"/>
      <c r="H2371" s="56">
        <v>44414</v>
      </c>
    </row>
    <row r="2372" spans="1:8" x14ac:dyDescent="0.25">
      <c r="A2372" s="121" t="s">
        <v>926</v>
      </c>
      <c r="B2372" s="86">
        <v>80.5</v>
      </c>
      <c r="C2372" s="105">
        <v>121723</v>
      </c>
      <c r="D2372" s="48">
        <v>44602</v>
      </c>
      <c r="E2372" s="39" t="s">
        <v>0</v>
      </c>
      <c r="F2372" s="39" t="s">
        <v>205</v>
      </c>
      <c r="G2372" s="45" t="s">
        <v>969</v>
      </c>
      <c r="H2372" s="56">
        <v>44606</v>
      </c>
    </row>
    <row r="2373" spans="1:8" x14ac:dyDescent="0.25">
      <c r="A2373" s="121" t="s">
        <v>1051</v>
      </c>
      <c r="B2373" s="86">
        <v>6</v>
      </c>
      <c r="C2373" s="105">
        <v>7263674</v>
      </c>
      <c r="D2373" s="48">
        <v>44223</v>
      </c>
      <c r="E2373" s="39" t="s">
        <v>193</v>
      </c>
      <c r="F2373" s="39" t="s">
        <v>38</v>
      </c>
      <c r="G2373" s="45"/>
      <c r="H2373" s="56">
        <v>44676</v>
      </c>
    </row>
    <row r="2374" spans="1:8" x14ac:dyDescent="0.25">
      <c r="A2374" s="121" t="s">
        <v>2073</v>
      </c>
      <c r="B2374" s="86">
        <v>6</v>
      </c>
      <c r="C2374" s="105">
        <v>7303936</v>
      </c>
      <c r="D2374" s="48">
        <v>44770</v>
      </c>
      <c r="E2374" s="39" t="s">
        <v>193</v>
      </c>
      <c r="F2374" s="39" t="s">
        <v>38</v>
      </c>
      <c r="G2374" s="45"/>
      <c r="H2374" s="56">
        <v>45357</v>
      </c>
    </row>
    <row r="2375" spans="1:8" x14ac:dyDescent="0.25">
      <c r="A2375" s="121" t="s">
        <v>1274</v>
      </c>
      <c r="B2375" s="86">
        <v>6</v>
      </c>
      <c r="C2375" s="105">
        <v>7274638</v>
      </c>
      <c r="D2375" s="48">
        <v>44375</v>
      </c>
      <c r="E2375" s="39" t="s">
        <v>193</v>
      </c>
      <c r="F2375" s="39" t="s">
        <v>38</v>
      </c>
      <c r="G2375" s="45"/>
      <c r="H2375" s="56">
        <v>44830</v>
      </c>
    </row>
    <row r="2376" spans="1:8" x14ac:dyDescent="0.25">
      <c r="A2376" s="66" t="s">
        <v>161</v>
      </c>
      <c r="B2376" s="81">
        <v>1</v>
      </c>
      <c r="C2376" s="113">
        <v>38288</v>
      </c>
      <c r="D2376" s="67" t="s">
        <v>121</v>
      </c>
      <c r="E2376" s="43" t="s">
        <v>194</v>
      </c>
      <c r="F2376" s="43" t="s">
        <v>124</v>
      </c>
      <c r="G2376" s="87" t="s">
        <v>125</v>
      </c>
      <c r="H2376" s="91">
        <v>42516</v>
      </c>
    </row>
    <row r="2377" spans="1:8" x14ac:dyDescent="0.25">
      <c r="A2377" s="121" t="s">
        <v>1409</v>
      </c>
      <c r="B2377" s="86">
        <v>58.5</v>
      </c>
      <c r="C2377" s="105">
        <v>126459</v>
      </c>
      <c r="D2377" s="48">
        <v>44973</v>
      </c>
      <c r="E2377" s="39" t="s">
        <v>0</v>
      </c>
      <c r="F2377" s="39" t="s">
        <v>205</v>
      </c>
      <c r="G2377" s="45" t="s">
        <v>1493</v>
      </c>
      <c r="H2377" s="56">
        <v>44973</v>
      </c>
    </row>
    <row r="2378" spans="1:8" x14ac:dyDescent="0.25">
      <c r="A2378" s="46" t="s">
        <v>18</v>
      </c>
      <c r="B2378" s="50">
        <v>7.52</v>
      </c>
      <c r="C2378" s="94"/>
      <c r="D2378" s="69" t="s">
        <v>192</v>
      </c>
      <c r="E2378" s="46" t="s">
        <v>0</v>
      </c>
      <c r="F2378" s="46" t="s">
        <v>52</v>
      </c>
      <c r="G2378" s="46" t="s">
        <v>19</v>
      </c>
      <c r="H2378" s="55">
        <v>42425</v>
      </c>
    </row>
    <row r="2379" spans="1:8" x14ac:dyDescent="0.25">
      <c r="A2379" s="46" t="s">
        <v>18</v>
      </c>
      <c r="B2379" s="50">
        <v>10.3</v>
      </c>
      <c r="C2379" s="94"/>
      <c r="D2379" s="69" t="s">
        <v>192</v>
      </c>
      <c r="E2379" s="46" t="s">
        <v>0</v>
      </c>
      <c r="F2379" s="46" t="s">
        <v>52</v>
      </c>
      <c r="G2379" s="46" t="s">
        <v>19</v>
      </c>
      <c r="H2379" s="55">
        <v>42425</v>
      </c>
    </row>
    <row r="2380" spans="1:8" x14ac:dyDescent="0.25">
      <c r="A2380" s="121" t="s">
        <v>1632</v>
      </c>
      <c r="B2380" s="86">
        <v>6</v>
      </c>
      <c r="C2380" s="105">
        <v>7282868</v>
      </c>
      <c r="D2380" s="48">
        <v>44496</v>
      </c>
      <c r="E2380" s="39" t="s">
        <v>193</v>
      </c>
      <c r="F2380" s="39" t="s">
        <v>38</v>
      </c>
      <c r="G2380" s="45"/>
      <c r="H2380" s="56">
        <v>44998</v>
      </c>
    </row>
    <row r="2381" spans="1:8" x14ac:dyDescent="0.25">
      <c r="A2381" s="121" t="s">
        <v>221</v>
      </c>
      <c r="B2381" s="86">
        <v>113.14</v>
      </c>
      <c r="C2381" s="105">
        <v>7279102</v>
      </c>
      <c r="D2381" s="48">
        <v>44441</v>
      </c>
      <c r="E2381" s="39" t="s">
        <v>193</v>
      </c>
      <c r="F2381" s="39" t="s">
        <v>38</v>
      </c>
      <c r="G2381" s="45"/>
      <c r="H2381" s="56">
        <v>44998</v>
      </c>
    </row>
    <row r="2382" spans="1:8" x14ac:dyDescent="0.25">
      <c r="A2382" s="121" t="s">
        <v>1525</v>
      </c>
      <c r="B2382" s="86">
        <v>15</v>
      </c>
      <c r="C2382" s="105">
        <v>7278738</v>
      </c>
      <c r="D2382" s="48">
        <v>44435</v>
      </c>
      <c r="E2382" s="39" t="s">
        <v>193</v>
      </c>
      <c r="F2382" s="39" t="s">
        <v>38</v>
      </c>
      <c r="G2382" s="45"/>
      <c r="H2382" s="56">
        <v>44998</v>
      </c>
    </row>
    <row r="2383" spans="1:8" x14ac:dyDescent="0.25">
      <c r="A2383" s="121" t="s">
        <v>759</v>
      </c>
      <c r="B2383" s="86">
        <v>6</v>
      </c>
      <c r="C2383" s="105">
        <v>7253071</v>
      </c>
      <c r="D2383" s="48">
        <v>44074</v>
      </c>
      <c r="E2383" s="39" t="s">
        <v>193</v>
      </c>
      <c r="F2383" s="39" t="s">
        <v>38</v>
      </c>
      <c r="G2383" s="45"/>
      <c r="H2383" s="56">
        <v>44442</v>
      </c>
    </row>
    <row r="2384" spans="1:8" x14ac:dyDescent="0.25">
      <c r="A2384" s="18" t="s">
        <v>2268</v>
      </c>
      <c r="B2384" s="10">
        <v>6</v>
      </c>
      <c r="C2384" s="42">
        <v>7310974</v>
      </c>
      <c r="D2384" s="36">
        <v>44865</v>
      </c>
      <c r="E2384" s="39" t="s">
        <v>193</v>
      </c>
      <c r="F2384" s="39" t="s">
        <v>38</v>
      </c>
      <c r="H2384" s="40">
        <v>45363</v>
      </c>
    </row>
    <row r="2385" spans="1:8" x14ac:dyDescent="0.25">
      <c r="A2385" s="121" t="s">
        <v>1195</v>
      </c>
      <c r="B2385" s="86">
        <v>10</v>
      </c>
      <c r="C2385" s="105">
        <v>7270877</v>
      </c>
      <c r="D2385" s="48">
        <v>44328</v>
      </c>
      <c r="E2385" s="39" t="s">
        <v>193</v>
      </c>
      <c r="F2385" s="39" t="s">
        <v>38</v>
      </c>
      <c r="G2385" s="45"/>
      <c r="H2385" s="56">
        <v>44826</v>
      </c>
    </row>
    <row r="2386" spans="1:8" x14ac:dyDescent="0.25">
      <c r="A2386" s="121" t="s">
        <v>1105</v>
      </c>
      <c r="B2386" s="86">
        <v>6</v>
      </c>
      <c r="C2386" s="105">
        <v>7267667</v>
      </c>
      <c r="D2386" s="48">
        <v>44284</v>
      </c>
      <c r="E2386" s="39" t="s">
        <v>193</v>
      </c>
      <c r="F2386" s="39" t="s">
        <v>38</v>
      </c>
      <c r="G2386" s="45"/>
      <c r="H2386" s="56">
        <v>44683</v>
      </c>
    </row>
    <row r="2387" spans="1:8" x14ac:dyDescent="0.25">
      <c r="A2387" s="121" t="s">
        <v>1246</v>
      </c>
      <c r="B2387" s="86">
        <v>6</v>
      </c>
      <c r="C2387" s="105">
        <v>7274464</v>
      </c>
      <c r="D2387" s="48">
        <v>44375</v>
      </c>
      <c r="E2387" s="39" t="s">
        <v>193</v>
      </c>
      <c r="F2387" s="39" t="s">
        <v>38</v>
      </c>
      <c r="G2387" s="45"/>
      <c r="H2387" s="56">
        <v>44830</v>
      </c>
    </row>
    <row r="2388" spans="1:8" x14ac:dyDescent="0.25">
      <c r="A2388" s="121" t="s">
        <v>1264</v>
      </c>
      <c r="B2388" s="86">
        <v>6</v>
      </c>
      <c r="C2388" s="105">
        <v>7274572</v>
      </c>
      <c r="D2388" s="48">
        <v>44375</v>
      </c>
      <c r="E2388" s="39" t="s">
        <v>193</v>
      </c>
      <c r="F2388" s="39" t="s">
        <v>38</v>
      </c>
      <c r="G2388" s="45"/>
      <c r="H2388" s="56">
        <v>44830</v>
      </c>
    </row>
    <row r="2389" spans="1:8" x14ac:dyDescent="0.25">
      <c r="A2389" s="121" t="s">
        <v>1688</v>
      </c>
      <c r="B2389" s="86">
        <v>6</v>
      </c>
      <c r="C2389" s="105">
        <v>7287985</v>
      </c>
      <c r="D2389" s="48">
        <v>44551</v>
      </c>
      <c r="E2389" s="39" t="s">
        <v>193</v>
      </c>
      <c r="F2389" s="39" t="s">
        <v>38</v>
      </c>
      <c r="G2389" s="45"/>
      <c r="H2389" s="56">
        <v>44998</v>
      </c>
    </row>
    <row r="2390" spans="1:8" x14ac:dyDescent="0.25">
      <c r="A2390" s="121" t="s">
        <v>1155</v>
      </c>
      <c r="B2390" s="86">
        <v>6</v>
      </c>
      <c r="C2390" s="105">
        <v>7269962</v>
      </c>
      <c r="D2390" s="48">
        <v>44314</v>
      </c>
      <c r="E2390" s="39" t="s">
        <v>193</v>
      </c>
      <c r="F2390" s="39" t="s">
        <v>38</v>
      </c>
      <c r="G2390" s="45"/>
      <c r="H2390" s="56">
        <v>44685</v>
      </c>
    </row>
    <row r="2391" spans="1:8" x14ac:dyDescent="0.25">
      <c r="A2391" s="121" t="s">
        <v>1659</v>
      </c>
      <c r="B2391" s="86">
        <v>15</v>
      </c>
      <c r="C2391" s="105">
        <v>7285896</v>
      </c>
      <c r="D2391" s="48">
        <v>44529</v>
      </c>
      <c r="E2391" s="39" t="s">
        <v>193</v>
      </c>
      <c r="F2391" s="39" t="s">
        <v>38</v>
      </c>
      <c r="G2391" s="45"/>
      <c r="H2391" s="56">
        <v>44998</v>
      </c>
    </row>
    <row r="2392" spans="1:8" x14ac:dyDescent="0.25">
      <c r="A2392" s="66" t="s">
        <v>174</v>
      </c>
      <c r="B2392" s="81">
        <v>37.5</v>
      </c>
      <c r="C2392" s="113">
        <v>38722</v>
      </c>
      <c r="D2392" s="67" t="s">
        <v>121</v>
      </c>
      <c r="E2392" s="43" t="s">
        <v>194</v>
      </c>
      <c r="F2392" s="43" t="s">
        <v>150</v>
      </c>
      <c r="G2392" s="87" t="s">
        <v>151</v>
      </c>
      <c r="H2392" s="91">
        <v>42516</v>
      </c>
    </row>
    <row r="2393" spans="1:8" x14ac:dyDescent="0.25">
      <c r="A2393" s="121" t="s">
        <v>1607</v>
      </c>
      <c r="B2393" s="86">
        <v>6</v>
      </c>
      <c r="C2393" s="105">
        <v>7282761</v>
      </c>
      <c r="D2393" s="48">
        <v>44496</v>
      </c>
      <c r="E2393" s="39" t="s">
        <v>193</v>
      </c>
      <c r="F2393" s="39" t="s">
        <v>38</v>
      </c>
      <c r="G2393" s="45"/>
      <c r="H2393" s="56">
        <v>44998</v>
      </c>
    </row>
    <row r="2394" spans="1:8" x14ac:dyDescent="0.25">
      <c r="A2394" s="121" t="s">
        <v>2148</v>
      </c>
      <c r="B2394" s="86">
        <v>6</v>
      </c>
      <c r="C2394" s="105">
        <v>7306463</v>
      </c>
      <c r="D2394" s="48">
        <v>44804</v>
      </c>
      <c r="E2394" s="39" t="s">
        <v>193</v>
      </c>
      <c r="F2394" s="39" t="s">
        <v>38</v>
      </c>
      <c r="G2394" s="45"/>
      <c r="H2394" s="56">
        <v>45358</v>
      </c>
    </row>
    <row r="2395" spans="1:8" x14ac:dyDescent="0.25">
      <c r="A2395" s="121" t="s">
        <v>2559</v>
      </c>
      <c r="B2395" s="86">
        <v>15</v>
      </c>
      <c r="C2395" s="105">
        <v>7325024</v>
      </c>
      <c r="D2395" s="48">
        <v>45043</v>
      </c>
      <c r="E2395" s="39" t="s">
        <v>193</v>
      </c>
      <c r="F2395" s="39" t="s">
        <v>38</v>
      </c>
      <c r="G2395" s="45"/>
      <c r="H2395" s="56">
        <v>45415</v>
      </c>
    </row>
    <row r="2396" spans="1:8" x14ac:dyDescent="0.25">
      <c r="A2396" s="121" t="s">
        <v>1065</v>
      </c>
      <c r="B2396" s="86">
        <v>150.07</v>
      </c>
      <c r="C2396" s="105">
        <v>7264739</v>
      </c>
      <c r="D2396" s="48">
        <v>44244</v>
      </c>
      <c r="E2396" s="39" t="s">
        <v>193</v>
      </c>
      <c r="F2396" s="39" t="s">
        <v>38</v>
      </c>
      <c r="G2396" s="45"/>
      <c r="H2396" s="56">
        <v>44677</v>
      </c>
    </row>
    <row r="2397" spans="1:8" x14ac:dyDescent="0.25">
      <c r="A2397" s="121" t="s">
        <v>2045</v>
      </c>
      <c r="B2397" s="86">
        <v>6</v>
      </c>
      <c r="C2397" s="105">
        <v>7303809</v>
      </c>
      <c r="D2397" s="48">
        <v>44770</v>
      </c>
      <c r="E2397" s="39" t="s">
        <v>193</v>
      </c>
      <c r="F2397" s="39" t="s">
        <v>38</v>
      </c>
      <c r="G2397" s="45"/>
      <c r="H2397" s="56">
        <v>45357</v>
      </c>
    </row>
    <row r="2398" spans="1:8" x14ac:dyDescent="0.25">
      <c r="A2398" s="121" t="s">
        <v>2178</v>
      </c>
      <c r="B2398" s="86">
        <v>6</v>
      </c>
      <c r="C2398" s="105">
        <v>7308699</v>
      </c>
      <c r="D2398" s="48">
        <v>44834</v>
      </c>
      <c r="E2398" s="39" t="s">
        <v>193</v>
      </c>
      <c r="F2398" s="39" t="s">
        <v>38</v>
      </c>
      <c r="G2398" s="45"/>
      <c r="H2398" s="56">
        <v>45359</v>
      </c>
    </row>
    <row r="2399" spans="1:8" x14ac:dyDescent="0.25">
      <c r="A2399" s="18" t="s">
        <v>2365</v>
      </c>
      <c r="B2399" s="10">
        <v>6</v>
      </c>
      <c r="C2399" s="42">
        <v>7317811</v>
      </c>
      <c r="D2399" s="36">
        <v>44957</v>
      </c>
      <c r="E2399" s="39" t="s">
        <v>193</v>
      </c>
      <c r="F2399" s="39" t="s">
        <v>38</v>
      </c>
      <c r="H2399" s="40">
        <v>45363</v>
      </c>
    </row>
    <row r="2400" spans="1:8" x14ac:dyDescent="0.25">
      <c r="A2400" s="121" t="s">
        <v>2365</v>
      </c>
      <c r="B2400" s="86">
        <v>6</v>
      </c>
      <c r="C2400" s="105">
        <v>7320093</v>
      </c>
      <c r="D2400" s="48">
        <v>44985</v>
      </c>
      <c r="E2400" s="39" t="s">
        <v>193</v>
      </c>
      <c r="F2400" s="39" t="s">
        <v>38</v>
      </c>
      <c r="G2400" s="45"/>
      <c r="H2400" s="56">
        <v>45371</v>
      </c>
    </row>
    <row r="2401" spans="1:8" x14ac:dyDescent="0.25">
      <c r="A2401" s="18" t="s">
        <v>2406</v>
      </c>
      <c r="B2401" s="10">
        <v>6</v>
      </c>
      <c r="C2401" s="42">
        <v>7318264</v>
      </c>
      <c r="D2401" s="36">
        <v>44957</v>
      </c>
      <c r="E2401" s="39" t="s">
        <v>193</v>
      </c>
      <c r="F2401" s="39" t="s">
        <v>38</v>
      </c>
      <c r="H2401" s="40">
        <v>45363</v>
      </c>
    </row>
    <row r="2402" spans="1:8" x14ac:dyDescent="0.25">
      <c r="A2402" s="121" t="s">
        <v>735</v>
      </c>
      <c r="B2402" s="86">
        <v>6</v>
      </c>
      <c r="C2402" s="105">
        <v>7251125</v>
      </c>
      <c r="D2402" s="48">
        <v>44042</v>
      </c>
      <c r="E2402" s="39" t="s">
        <v>193</v>
      </c>
      <c r="F2402" s="39" t="s">
        <v>38</v>
      </c>
      <c r="G2402" s="45"/>
      <c r="H2402" s="56">
        <v>44414</v>
      </c>
    </row>
    <row r="2403" spans="1:8" x14ac:dyDescent="0.25">
      <c r="A2403" s="121" t="s">
        <v>488</v>
      </c>
      <c r="B2403" s="86">
        <v>6</v>
      </c>
      <c r="C2403" s="105">
        <v>7233120</v>
      </c>
      <c r="D2403" s="48">
        <v>43790</v>
      </c>
      <c r="E2403" s="39" t="s">
        <v>193</v>
      </c>
      <c r="F2403" s="39" t="s">
        <v>38</v>
      </c>
      <c r="G2403" s="45"/>
      <c r="H2403" s="56">
        <v>44341</v>
      </c>
    </row>
    <row r="2404" spans="1:8" x14ac:dyDescent="0.25">
      <c r="A2404" s="121" t="s">
        <v>2015</v>
      </c>
      <c r="B2404" s="86">
        <v>78.5</v>
      </c>
      <c r="C2404" s="105">
        <v>131162</v>
      </c>
      <c r="D2404" s="48">
        <v>45334</v>
      </c>
      <c r="E2404" s="39" t="s">
        <v>0</v>
      </c>
      <c r="F2404" s="39" t="s">
        <v>205</v>
      </c>
      <c r="G2404" s="45" t="s">
        <v>1981</v>
      </c>
      <c r="H2404" s="56">
        <v>45342</v>
      </c>
    </row>
    <row r="2405" spans="1:8" x14ac:dyDescent="0.25">
      <c r="A2405" s="121" t="s">
        <v>432</v>
      </c>
      <c r="B2405" s="86">
        <v>30</v>
      </c>
      <c r="C2405" s="105">
        <v>7230864</v>
      </c>
      <c r="D2405" s="48">
        <v>43768</v>
      </c>
      <c r="E2405" s="39" t="s">
        <v>193</v>
      </c>
      <c r="F2405" s="39" t="s">
        <v>38</v>
      </c>
      <c r="G2405" s="45"/>
      <c r="H2405" s="56">
        <v>44341</v>
      </c>
    </row>
    <row r="2406" spans="1:8" x14ac:dyDescent="0.25">
      <c r="A2406" s="121" t="s">
        <v>1881</v>
      </c>
      <c r="B2406" s="86">
        <v>6</v>
      </c>
      <c r="C2406" s="105">
        <v>7303774</v>
      </c>
      <c r="D2406" s="48">
        <v>44770</v>
      </c>
      <c r="E2406" s="39" t="s">
        <v>193</v>
      </c>
      <c r="F2406" s="39" t="s">
        <v>38</v>
      </c>
      <c r="G2406" s="45"/>
      <c r="H2406" s="56">
        <v>45357</v>
      </c>
    </row>
    <row r="2407" spans="1:8" x14ac:dyDescent="0.25">
      <c r="A2407" s="121" t="s">
        <v>1881</v>
      </c>
      <c r="B2407" s="86">
        <v>6</v>
      </c>
      <c r="C2407" s="105">
        <v>7298842</v>
      </c>
      <c r="D2407" s="48">
        <v>45071</v>
      </c>
      <c r="E2407" s="39" t="s">
        <v>193</v>
      </c>
      <c r="F2407" s="39" t="s">
        <v>38</v>
      </c>
      <c r="G2407" s="45"/>
      <c r="H2407" s="56">
        <v>45279</v>
      </c>
    </row>
    <row r="2408" spans="1:8" x14ac:dyDescent="0.25">
      <c r="A2408" s="18" t="s">
        <v>2306</v>
      </c>
      <c r="B2408" s="10">
        <v>6</v>
      </c>
      <c r="C2408" s="42">
        <v>7313679</v>
      </c>
      <c r="D2408" s="36">
        <v>44895</v>
      </c>
      <c r="E2408" s="39" t="s">
        <v>193</v>
      </c>
      <c r="F2408" s="39" t="s">
        <v>38</v>
      </c>
      <c r="H2408" s="40">
        <v>45363</v>
      </c>
    </row>
    <row r="2409" spans="1:8" x14ac:dyDescent="0.25">
      <c r="A2409" s="18" t="s">
        <v>2311</v>
      </c>
      <c r="B2409" s="10">
        <v>6</v>
      </c>
      <c r="C2409" s="42">
        <v>7313723</v>
      </c>
      <c r="D2409" s="36">
        <v>44895</v>
      </c>
      <c r="E2409" s="39" t="s">
        <v>193</v>
      </c>
      <c r="F2409" s="39" t="s">
        <v>38</v>
      </c>
      <c r="H2409" s="40">
        <v>45363</v>
      </c>
    </row>
    <row r="2410" spans="1:8" x14ac:dyDescent="0.25">
      <c r="A2410" s="121" t="s">
        <v>1221</v>
      </c>
      <c r="B2410" s="86">
        <v>6</v>
      </c>
      <c r="C2410" s="105">
        <v>7272223</v>
      </c>
      <c r="D2410" s="48">
        <v>44342</v>
      </c>
      <c r="E2410" s="39" t="s">
        <v>193</v>
      </c>
      <c r="F2410" s="39" t="s">
        <v>38</v>
      </c>
      <c r="G2410" s="45"/>
      <c r="H2410" s="56">
        <v>44826</v>
      </c>
    </row>
    <row r="2411" spans="1:8" x14ac:dyDescent="0.25">
      <c r="A2411" s="121" t="s">
        <v>1766</v>
      </c>
      <c r="B2411" s="86">
        <v>6</v>
      </c>
      <c r="C2411" s="105">
        <v>7291986</v>
      </c>
      <c r="D2411" s="48">
        <v>44616</v>
      </c>
      <c r="E2411" s="39" t="s">
        <v>193</v>
      </c>
      <c r="F2411" s="39" t="s">
        <v>38</v>
      </c>
      <c r="G2411" s="45"/>
      <c r="H2411" s="56">
        <v>45002</v>
      </c>
    </row>
    <row r="2412" spans="1:8" x14ac:dyDescent="0.25">
      <c r="A2412" s="121" t="s">
        <v>1697</v>
      </c>
      <c r="B2412" s="86">
        <v>6</v>
      </c>
      <c r="C2412" s="105">
        <v>7288032</v>
      </c>
      <c r="D2412" s="48">
        <v>44551</v>
      </c>
      <c r="E2412" s="39" t="s">
        <v>193</v>
      </c>
      <c r="F2412" s="39" t="s">
        <v>38</v>
      </c>
      <c r="G2412" s="45"/>
      <c r="H2412" s="56">
        <v>44998</v>
      </c>
    </row>
    <row r="2413" spans="1:8" x14ac:dyDescent="0.25">
      <c r="A2413" s="121" t="s">
        <v>2076</v>
      </c>
      <c r="B2413" s="86">
        <v>26.09</v>
      </c>
      <c r="C2413" s="105">
        <v>7299650</v>
      </c>
      <c r="D2413" s="48">
        <v>44714</v>
      </c>
      <c r="E2413" s="39" t="s">
        <v>193</v>
      </c>
      <c r="F2413" s="39" t="s">
        <v>38</v>
      </c>
      <c r="G2413" s="45"/>
      <c r="H2413" s="56">
        <v>45356</v>
      </c>
    </row>
    <row r="2414" spans="1:8" x14ac:dyDescent="0.25">
      <c r="A2414" s="121" t="s">
        <v>371</v>
      </c>
      <c r="B2414" s="86">
        <v>164.75</v>
      </c>
      <c r="C2414" s="105">
        <v>116522</v>
      </c>
      <c r="D2414" s="48">
        <v>44245</v>
      </c>
      <c r="E2414" s="39" t="s">
        <v>0</v>
      </c>
      <c r="F2414" s="39" t="s">
        <v>205</v>
      </c>
      <c r="G2414" s="45" t="s">
        <v>372</v>
      </c>
      <c r="H2414" s="56">
        <v>44244</v>
      </c>
    </row>
    <row r="2415" spans="1:8" x14ac:dyDescent="0.25">
      <c r="A2415" s="121" t="s">
        <v>1247</v>
      </c>
      <c r="B2415" s="86">
        <v>6</v>
      </c>
      <c r="C2415" s="105">
        <v>7274482</v>
      </c>
      <c r="D2415" s="48">
        <v>44375</v>
      </c>
      <c r="E2415" s="39" t="s">
        <v>193</v>
      </c>
      <c r="F2415" s="39" t="s">
        <v>38</v>
      </c>
      <c r="G2415" s="45"/>
      <c r="H2415" s="56">
        <v>44830</v>
      </c>
    </row>
    <row r="2416" spans="1:8" x14ac:dyDescent="0.25">
      <c r="A2416" s="18" t="s">
        <v>2383</v>
      </c>
      <c r="B2416" s="10">
        <v>15</v>
      </c>
      <c r="C2416" s="42">
        <v>7317932</v>
      </c>
      <c r="D2416" s="36">
        <v>44957</v>
      </c>
      <c r="E2416" s="39" t="s">
        <v>193</v>
      </c>
      <c r="F2416" s="39" t="s">
        <v>38</v>
      </c>
      <c r="H2416" s="40">
        <v>45363</v>
      </c>
    </row>
    <row r="2417" spans="1:8" x14ac:dyDescent="0.25">
      <c r="A2417" s="121" t="s">
        <v>1344</v>
      </c>
      <c r="B2417" s="86">
        <v>9.4</v>
      </c>
      <c r="C2417" s="105">
        <v>32295</v>
      </c>
      <c r="D2417" s="48">
        <v>44852</v>
      </c>
      <c r="E2417" s="39" t="s">
        <v>100</v>
      </c>
      <c r="F2417" s="39" t="s">
        <v>1348</v>
      </c>
      <c r="G2417" s="45" t="s">
        <v>1345</v>
      </c>
      <c r="H2417" s="56">
        <v>44910</v>
      </c>
    </row>
    <row r="2418" spans="1:8" x14ac:dyDescent="0.25">
      <c r="A2418" s="121" t="s">
        <v>1301</v>
      </c>
      <c r="B2418" s="86">
        <v>6</v>
      </c>
      <c r="C2418" s="105">
        <v>7276613</v>
      </c>
      <c r="D2418" s="48">
        <v>44406</v>
      </c>
      <c r="E2418" s="39" t="s">
        <v>193</v>
      </c>
      <c r="F2418" s="39" t="s">
        <v>38</v>
      </c>
      <c r="G2418" s="45"/>
      <c r="H2418" s="56">
        <v>44907</v>
      </c>
    </row>
    <row r="2419" spans="1:8" x14ac:dyDescent="0.25">
      <c r="A2419" s="121" t="s">
        <v>2550</v>
      </c>
      <c r="B2419" s="86">
        <v>6</v>
      </c>
      <c r="C2419" s="105">
        <v>7324970</v>
      </c>
      <c r="D2419" s="48">
        <v>45043</v>
      </c>
      <c r="E2419" s="39" t="s">
        <v>193</v>
      </c>
      <c r="F2419" s="39" t="s">
        <v>38</v>
      </c>
      <c r="G2419" s="45"/>
      <c r="H2419" s="56">
        <v>45415</v>
      </c>
    </row>
    <row r="2420" spans="1:8" x14ac:dyDescent="0.25">
      <c r="A2420" s="121" t="s">
        <v>445</v>
      </c>
      <c r="B2420" s="86">
        <v>15</v>
      </c>
      <c r="C2420" s="105">
        <v>7231112</v>
      </c>
      <c r="D2420" s="48">
        <v>43768</v>
      </c>
      <c r="E2420" s="39" t="s">
        <v>193</v>
      </c>
      <c r="F2420" s="39" t="s">
        <v>38</v>
      </c>
      <c r="G2420" s="45"/>
      <c r="H2420" s="56">
        <v>44341</v>
      </c>
    </row>
    <row r="2421" spans="1:8" x14ac:dyDescent="0.25">
      <c r="A2421" s="121" t="s">
        <v>17</v>
      </c>
      <c r="B2421" s="86">
        <v>1.93</v>
      </c>
      <c r="C2421" s="105">
        <v>115217</v>
      </c>
      <c r="D2421" s="48">
        <v>44245</v>
      </c>
      <c r="E2421" s="39" t="s">
        <v>0</v>
      </c>
      <c r="F2421" s="39" t="s">
        <v>205</v>
      </c>
      <c r="G2421" s="45" t="s">
        <v>335</v>
      </c>
      <c r="H2421" s="56">
        <v>44244</v>
      </c>
    </row>
    <row r="2422" spans="1:8" x14ac:dyDescent="0.25">
      <c r="A2422" s="121" t="s">
        <v>17</v>
      </c>
      <c r="B2422" s="86">
        <v>6</v>
      </c>
      <c r="C2422" s="105">
        <v>7286041</v>
      </c>
      <c r="D2422" s="48">
        <v>44529</v>
      </c>
      <c r="E2422" s="39" t="s">
        <v>193</v>
      </c>
      <c r="F2422" s="39" t="s">
        <v>38</v>
      </c>
      <c r="G2422" s="45"/>
      <c r="H2422" s="56">
        <v>44998</v>
      </c>
    </row>
    <row r="2423" spans="1:8" x14ac:dyDescent="0.25">
      <c r="A2423" s="121" t="s">
        <v>17</v>
      </c>
      <c r="B2423" s="86">
        <v>50</v>
      </c>
      <c r="C2423" s="105">
        <v>123558</v>
      </c>
      <c r="D2423" s="48">
        <v>44973</v>
      </c>
      <c r="E2423" s="39" t="s">
        <v>0</v>
      </c>
      <c r="F2423" s="39" t="s">
        <v>205</v>
      </c>
      <c r="G2423" s="45" t="s">
        <v>1432</v>
      </c>
      <c r="H2423" s="56">
        <v>44973</v>
      </c>
    </row>
    <row r="2424" spans="1:8" x14ac:dyDescent="0.25">
      <c r="A2424" s="121" t="s">
        <v>17</v>
      </c>
      <c r="B2424" s="86">
        <v>20</v>
      </c>
      <c r="C2424" s="105">
        <v>124033</v>
      </c>
      <c r="D2424" s="48">
        <v>44973</v>
      </c>
      <c r="E2424" s="39" t="s">
        <v>0</v>
      </c>
      <c r="F2424" s="39" t="s">
        <v>205</v>
      </c>
      <c r="G2424" s="45" t="s">
        <v>1446</v>
      </c>
      <c r="H2424" s="56">
        <v>44973</v>
      </c>
    </row>
    <row r="2425" spans="1:8" x14ac:dyDescent="0.25">
      <c r="A2425" s="121" t="s">
        <v>17</v>
      </c>
      <c r="B2425" s="86">
        <v>20</v>
      </c>
      <c r="C2425" s="105">
        <v>125567</v>
      </c>
      <c r="D2425" s="48">
        <v>44973</v>
      </c>
      <c r="E2425" s="39" t="s">
        <v>0</v>
      </c>
      <c r="F2425" s="39" t="s">
        <v>205</v>
      </c>
      <c r="G2425" s="45" t="s">
        <v>1446</v>
      </c>
      <c r="H2425" s="56">
        <v>44973</v>
      </c>
    </row>
    <row r="2426" spans="1:8" x14ac:dyDescent="0.25">
      <c r="A2426" s="121" t="s">
        <v>17</v>
      </c>
      <c r="B2426" s="86">
        <v>50</v>
      </c>
      <c r="C2426" s="105">
        <v>125615</v>
      </c>
      <c r="D2426" s="48">
        <v>44973</v>
      </c>
      <c r="E2426" s="39" t="s">
        <v>0</v>
      </c>
      <c r="F2426" s="39" t="s">
        <v>205</v>
      </c>
      <c r="G2426" s="45" t="s">
        <v>1432</v>
      </c>
      <c r="H2426" s="56">
        <v>44973</v>
      </c>
    </row>
    <row r="2427" spans="1:8" x14ac:dyDescent="0.25">
      <c r="A2427" s="121" t="s">
        <v>17</v>
      </c>
      <c r="B2427" s="86">
        <v>10</v>
      </c>
      <c r="C2427" s="105">
        <v>126646</v>
      </c>
      <c r="D2427" s="48">
        <v>44973</v>
      </c>
      <c r="E2427" s="39" t="s">
        <v>0</v>
      </c>
      <c r="F2427" s="39" t="s">
        <v>205</v>
      </c>
      <c r="G2427" s="45" t="s">
        <v>1446</v>
      </c>
      <c r="H2427" s="56">
        <v>44973</v>
      </c>
    </row>
    <row r="2428" spans="1:8" x14ac:dyDescent="0.25">
      <c r="A2428" s="121" t="s">
        <v>17</v>
      </c>
      <c r="B2428" s="86">
        <v>6</v>
      </c>
      <c r="C2428" s="105">
        <v>7296654</v>
      </c>
      <c r="D2428" s="48">
        <v>45043</v>
      </c>
      <c r="E2428" s="39" t="s">
        <v>193</v>
      </c>
      <c r="F2428" s="39" t="s">
        <v>38</v>
      </c>
      <c r="G2428" s="45"/>
      <c r="H2428" s="56">
        <v>45279</v>
      </c>
    </row>
    <row r="2429" spans="1:8" x14ac:dyDescent="0.25">
      <c r="A2429" s="121" t="s">
        <v>1152</v>
      </c>
      <c r="B2429" s="86">
        <v>15</v>
      </c>
      <c r="C2429" s="105">
        <v>7269923</v>
      </c>
      <c r="D2429" s="48">
        <v>44314</v>
      </c>
      <c r="E2429" s="39" t="s">
        <v>193</v>
      </c>
      <c r="F2429" s="39" t="s">
        <v>38</v>
      </c>
      <c r="G2429" s="45"/>
      <c r="H2429" s="56">
        <v>44685</v>
      </c>
    </row>
    <row r="2430" spans="1:8" x14ac:dyDescent="0.25">
      <c r="A2430" s="121" t="s">
        <v>1851</v>
      </c>
      <c r="B2430" s="86">
        <v>15</v>
      </c>
      <c r="C2430" s="105">
        <v>7296508</v>
      </c>
      <c r="D2430" s="48">
        <v>45043</v>
      </c>
      <c r="E2430" s="39" t="s">
        <v>193</v>
      </c>
      <c r="F2430" s="39" t="s">
        <v>38</v>
      </c>
      <c r="G2430" s="45"/>
      <c r="H2430" s="56">
        <v>45279</v>
      </c>
    </row>
    <row r="2431" spans="1:8" x14ac:dyDescent="0.25">
      <c r="A2431" s="121" t="s">
        <v>515</v>
      </c>
      <c r="B2431" s="86">
        <v>6</v>
      </c>
      <c r="C2431" s="105">
        <v>7233303</v>
      </c>
      <c r="D2431" s="48">
        <v>43790</v>
      </c>
      <c r="E2431" s="39" t="s">
        <v>193</v>
      </c>
      <c r="F2431" s="39" t="s">
        <v>38</v>
      </c>
      <c r="G2431" s="45"/>
      <c r="H2431" s="56">
        <v>44341</v>
      </c>
    </row>
    <row r="2432" spans="1:8" x14ac:dyDescent="0.25">
      <c r="A2432" s="18" t="s">
        <v>2280</v>
      </c>
      <c r="B2432" s="10">
        <v>115</v>
      </c>
      <c r="C2432" s="42">
        <v>7312991</v>
      </c>
      <c r="D2432" s="36">
        <v>44893</v>
      </c>
      <c r="E2432" s="39" t="s">
        <v>193</v>
      </c>
      <c r="F2432" s="39" t="s">
        <v>38</v>
      </c>
      <c r="H2432" s="40">
        <v>45363</v>
      </c>
    </row>
    <row r="2433" spans="1:8" x14ac:dyDescent="0.25">
      <c r="A2433" s="121" t="s">
        <v>2038</v>
      </c>
      <c r="B2433" s="86">
        <v>6</v>
      </c>
      <c r="C2433" s="105">
        <v>7303778</v>
      </c>
      <c r="D2433" s="48">
        <v>44770</v>
      </c>
      <c r="E2433" s="39" t="s">
        <v>193</v>
      </c>
      <c r="F2433" s="39" t="s">
        <v>38</v>
      </c>
      <c r="G2433" s="45"/>
      <c r="H2433" s="56">
        <v>45357</v>
      </c>
    </row>
    <row r="2434" spans="1:8" x14ac:dyDescent="0.25">
      <c r="A2434" s="121" t="s">
        <v>1117</v>
      </c>
      <c r="B2434" s="86">
        <v>6</v>
      </c>
      <c r="C2434" s="105">
        <v>7267742</v>
      </c>
      <c r="D2434" s="48">
        <v>44284</v>
      </c>
      <c r="E2434" s="39" t="s">
        <v>193</v>
      </c>
      <c r="F2434" s="39" t="s">
        <v>38</v>
      </c>
      <c r="G2434" s="45"/>
      <c r="H2434" s="56">
        <v>44683</v>
      </c>
    </row>
    <row r="2435" spans="1:8" x14ac:dyDescent="0.25">
      <c r="A2435" s="18" t="s">
        <v>2341</v>
      </c>
      <c r="B2435" s="10">
        <v>6</v>
      </c>
      <c r="C2435" s="42">
        <v>7315910</v>
      </c>
      <c r="D2435" s="36">
        <v>44925</v>
      </c>
      <c r="E2435" s="39" t="s">
        <v>193</v>
      </c>
      <c r="F2435" s="39" t="s">
        <v>38</v>
      </c>
      <c r="H2435" s="40">
        <v>45363</v>
      </c>
    </row>
    <row r="2436" spans="1:8" x14ac:dyDescent="0.25">
      <c r="A2436" s="121" t="s">
        <v>1680</v>
      </c>
      <c r="B2436" s="86">
        <v>95</v>
      </c>
      <c r="C2436" s="105">
        <v>7287182</v>
      </c>
      <c r="D2436" s="48">
        <v>44545</v>
      </c>
      <c r="E2436" s="39" t="s">
        <v>193</v>
      </c>
      <c r="F2436" s="39" t="s">
        <v>38</v>
      </c>
      <c r="G2436" s="45"/>
      <c r="H2436" s="56">
        <v>44998</v>
      </c>
    </row>
    <row r="2437" spans="1:8" x14ac:dyDescent="0.25">
      <c r="A2437" s="121" t="s">
        <v>2091</v>
      </c>
      <c r="B2437" s="86">
        <v>6</v>
      </c>
      <c r="C2437" s="105">
        <v>7301628</v>
      </c>
      <c r="D2437" s="48">
        <v>44741</v>
      </c>
      <c r="E2437" s="39" t="s">
        <v>193</v>
      </c>
      <c r="F2437" s="39" t="s">
        <v>38</v>
      </c>
      <c r="G2437" s="45"/>
      <c r="H2437" s="56">
        <v>45356</v>
      </c>
    </row>
    <row r="2438" spans="1:8" x14ac:dyDescent="0.25">
      <c r="A2438" s="121" t="s">
        <v>497</v>
      </c>
      <c r="B2438" s="86">
        <v>6</v>
      </c>
      <c r="C2438" s="105">
        <v>7233188</v>
      </c>
      <c r="D2438" s="48">
        <v>43790</v>
      </c>
      <c r="E2438" s="39" t="s">
        <v>193</v>
      </c>
      <c r="F2438" s="39" t="s">
        <v>38</v>
      </c>
      <c r="G2438" s="45"/>
      <c r="H2438" s="56">
        <v>44341</v>
      </c>
    </row>
    <row r="2439" spans="1:8" x14ac:dyDescent="0.25">
      <c r="A2439" s="18" t="s">
        <v>2370</v>
      </c>
      <c r="B2439" s="10">
        <v>6</v>
      </c>
      <c r="C2439" s="42">
        <v>7317828</v>
      </c>
      <c r="D2439" s="36">
        <v>44957</v>
      </c>
      <c r="E2439" s="39" t="s">
        <v>193</v>
      </c>
      <c r="F2439" s="39" t="s">
        <v>38</v>
      </c>
      <c r="H2439" s="56">
        <v>45363</v>
      </c>
    </row>
    <row r="2440" spans="1:8" x14ac:dyDescent="0.25">
      <c r="A2440" s="121" t="s">
        <v>2523</v>
      </c>
      <c r="B2440" s="86">
        <v>15</v>
      </c>
      <c r="C2440" s="105">
        <v>7322776</v>
      </c>
      <c r="D2440" s="48">
        <v>45015</v>
      </c>
      <c r="E2440" s="39" t="s">
        <v>193</v>
      </c>
      <c r="F2440" s="39" t="s">
        <v>38</v>
      </c>
      <c r="G2440" s="45"/>
      <c r="H2440" s="56">
        <v>45415</v>
      </c>
    </row>
    <row r="2441" spans="1:8" x14ac:dyDescent="0.25">
      <c r="A2441" s="121" t="s">
        <v>635</v>
      </c>
      <c r="B2441" s="86">
        <v>15</v>
      </c>
      <c r="C2441" s="105">
        <v>7242859</v>
      </c>
      <c r="D2441" s="48">
        <v>43920</v>
      </c>
      <c r="E2441" s="39" t="s">
        <v>193</v>
      </c>
      <c r="F2441" s="39" t="s">
        <v>38</v>
      </c>
      <c r="G2441" s="45"/>
      <c r="H2441" s="56">
        <v>44397</v>
      </c>
    </row>
    <row r="2442" spans="1:8" x14ac:dyDescent="0.25">
      <c r="A2442" s="46" t="s">
        <v>88</v>
      </c>
      <c r="B2442" s="50">
        <v>32.5</v>
      </c>
      <c r="C2442" s="94"/>
      <c r="D2442" s="69" t="s">
        <v>192</v>
      </c>
      <c r="E2442" s="46" t="s">
        <v>0</v>
      </c>
      <c r="F2442" s="46" t="s">
        <v>52</v>
      </c>
      <c r="G2442" s="46" t="s">
        <v>87</v>
      </c>
      <c r="H2442" s="55">
        <v>42425</v>
      </c>
    </row>
    <row r="2443" spans="1:8" x14ac:dyDescent="0.25">
      <c r="A2443" s="18" t="s">
        <v>2381</v>
      </c>
      <c r="B2443" s="10">
        <v>6</v>
      </c>
      <c r="C2443" s="42">
        <v>7317894</v>
      </c>
      <c r="D2443" s="36">
        <v>44957</v>
      </c>
      <c r="E2443" s="39" t="s">
        <v>193</v>
      </c>
      <c r="F2443" s="39" t="s">
        <v>38</v>
      </c>
      <c r="H2443" s="40">
        <v>45363</v>
      </c>
    </row>
    <row r="2444" spans="1:8" x14ac:dyDescent="0.25">
      <c r="A2444" s="121" t="s">
        <v>428</v>
      </c>
      <c r="B2444" s="86">
        <v>6</v>
      </c>
      <c r="C2444" s="105">
        <v>7230851</v>
      </c>
      <c r="D2444" s="48">
        <v>43768</v>
      </c>
      <c r="E2444" s="39" t="s">
        <v>193</v>
      </c>
      <c r="F2444" s="39" t="s">
        <v>38</v>
      </c>
      <c r="G2444" s="45"/>
      <c r="H2444" s="56">
        <v>44341</v>
      </c>
    </row>
    <row r="2445" spans="1:8" x14ac:dyDescent="0.25">
      <c r="A2445" s="121" t="s">
        <v>1719</v>
      </c>
      <c r="B2445" s="86">
        <v>6</v>
      </c>
      <c r="C2445" s="105">
        <v>7290203</v>
      </c>
      <c r="D2445" s="48">
        <v>44588</v>
      </c>
      <c r="E2445" s="39" t="s">
        <v>193</v>
      </c>
      <c r="F2445" s="39" t="s">
        <v>38</v>
      </c>
      <c r="G2445" s="45"/>
      <c r="H2445" s="56">
        <v>45001</v>
      </c>
    </row>
    <row r="2446" spans="1:8" x14ac:dyDescent="0.25">
      <c r="A2446" s="121" t="s">
        <v>1072</v>
      </c>
      <c r="B2446" s="86">
        <v>6</v>
      </c>
      <c r="C2446" s="105">
        <v>7265523</v>
      </c>
      <c r="D2446" s="48">
        <v>44251</v>
      </c>
      <c r="E2446" s="39" t="s">
        <v>193</v>
      </c>
      <c r="F2446" s="39" t="s">
        <v>38</v>
      </c>
      <c r="G2446" s="45"/>
      <c r="H2446" s="56">
        <v>44677</v>
      </c>
    </row>
    <row r="2447" spans="1:8" x14ac:dyDescent="0.25">
      <c r="A2447" s="121" t="s">
        <v>1909</v>
      </c>
      <c r="B2447" s="86">
        <v>6</v>
      </c>
      <c r="C2447" s="105">
        <v>7298965</v>
      </c>
      <c r="D2447" s="48">
        <v>45071</v>
      </c>
      <c r="E2447" s="39" t="s">
        <v>193</v>
      </c>
      <c r="F2447" s="39" t="s">
        <v>38</v>
      </c>
      <c r="G2447" s="45"/>
      <c r="H2447" s="56">
        <v>45279</v>
      </c>
    </row>
    <row r="2448" spans="1:8" x14ac:dyDescent="0.25">
      <c r="A2448" s="18" t="s">
        <v>2305</v>
      </c>
      <c r="B2448" s="10">
        <v>6</v>
      </c>
      <c r="C2448" s="42">
        <v>7313676</v>
      </c>
      <c r="D2448" s="36">
        <v>44895</v>
      </c>
      <c r="E2448" s="39" t="s">
        <v>193</v>
      </c>
      <c r="F2448" s="39" t="s">
        <v>38</v>
      </c>
      <c r="H2448" s="40">
        <v>45363</v>
      </c>
    </row>
    <row r="2449" spans="1:8" x14ac:dyDescent="0.25">
      <c r="A2449" s="121" t="s">
        <v>247</v>
      </c>
      <c r="B2449" s="86">
        <v>6</v>
      </c>
      <c r="C2449" s="105">
        <v>7308692</v>
      </c>
      <c r="D2449" s="48">
        <v>44834</v>
      </c>
      <c r="E2449" s="39" t="s">
        <v>193</v>
      </c>
      <c r="F2449" s="39" t="s">
        <v>38</v>
      </c>
      <c r="G2449" s="45"/>
      <c r="H2449" s="56">
        <v>45359</v>
      </c>
    </row>
    <row r="2450" spans="1:8" x14ac:dyDescent="0.25">
      <c r="A2450" s="18" t="s">
        <v>2398</v>
      </c>
      <c r="B2450" s="10">
        <v>15</v>
      </c>
      <c r="C2450" s="42">
        <v>7318150</v>
      </c>
      <c r="D2450" s="36">
        <v>44957</v>
      </c>
      <c r="E2450" s="39" t="s">
        <v>193</v>
      </c>
      <c r="F2450" s="39" t="s">
        <v>38</v>
      </c>
      <c r="H2450" s="40">
        <v>45363</v>
      </c>
    </row>
    <row r="2451" spans="1:8" x14ac:dyDescent="0.25">
      <c r="A2451" s="121" t="s">
        <v>2071</v>
      </c>
      <c r="B2451" s="86">
        <v>6</v>
      </c>
      <c r="C2451" s="105">
        <v>7303933</v>
      </c>
      <c r="D2451" s="48">
        <v>44770</v>
      </c>
      <c r="E2451" s="39" t="s">
        <v>193</v>
      </c>
      <c r="F2451" s="39" t="s">
        <v>38</v>
      </c>
      <c r="G2451" s="45"/>
      <c r="H2451" s="56">
        <v>45357</v>
      </c>
    </row>
    <row r="2452" spans="1:8" x14ac:dyDescent="0.25">
      <c r="A2452" s="121" t="s">
        <v>1151</v>
      </c>
      <c r="B2452" s="86">
        <v>15</v>
      </c>
      <c r="C2452" s="105">
        <v>7269919</v>
      </c>
      <c r="D2452" s="48">
        <v>44314</v>
      </c>
      <c r="E2452" s="39" t="s">
        <v>193</v>
      </c>
      <c r="F2452" s="39" t="s">
        <v>38</v>
      </c>
      <c r="G2452" s="45"/>
      <c r="H2452" s="56">
        <v>44685</v>
      </c>
    </row>
    <row r="2453" spans="1:8" x14ac:dyDescent="0.25">
      <c r="A2453" s="121" t="s">
        <v>1194</v>
      </c>
      <c r="B2453" s="86">
        <v>10</v>
      </c>
      <c r="C2453" s="105">
        <v>7270876</v>
      </c>
      <c r="D2453" s="48">
        <v>44328</v>
      </c>
      <c r="E2453" s="39" t="s">
        <v>193</v>
      </c>
      <c r="F2453" s="39" t="s">
        <v>38</v>
      </c>
      <c r="G2453" s="45"/>
      <c r="H2453" s="56">
        <v>44826</v>
      </c>
    </row>
    <row r="2454" spans="1:8" x14ac:dyDescent="0.25">
      <c r="A2454" s="121" t="s">
        <v>2191</v>
      </c>
      <c r="B2454" s="86">
        <v>6</v>
      </c>
      <c r="C2454" s="105">
        <v>7308779</v>
      </c>
      <c r="D2454" s="48">
        <v>44834</v>
      </c>
      <c r="E2454" s="39" t="s">
        <v>193</v>
      </c>
      <c r="F2454" s="39" t="s">
        <v>38</v>
      </c>
      <c r="G2454" s="45"/>
      <c r="H2454" s="56">
        <v>45359</v>
      </c>
    </row>
    <row r="2455" spans="1:8" x14ac:dyDescent="0.25">
      <c r="A2455" s="121" t="s">
        <v>544</v>
      </c>
      <c r="B2455" s="86">
        <v>6</v>
      </c>
      <c r="C2455" s="105">
        <v>7238004</v>
      </c>
      <c r="D2455" s="48">
        <v>43859</v>
      </c>
      <c r="E2455" s="39" t="s">
        <v>193</v>
      </c>
      <c r="F2455" s="39" t="s">
        <v>38</v>
      </c>
      <c r="G2455" s="45"/>
      <c r="H2455" s="56">
        <v>44392</v>
      </c>
    </row>
    <row r="2456" spans="1:8" x14ac:dyDescent="0.25">
      <c r="A2456" s="121" t="s">
        <v>544</v>
      </c>
      <c r="B2456" s="86">
        <v>6</v>
      </c>
      <c r="C2456" s="105">
        <v>7238005</v>
      </c>
      <c r="D2456" s="48">
        <v>43859</v>
      </c>
      <c r="E2456" s="39" t="s">
        <v>193</v>
      </c>
      <c r="F2456" s="39" t="s">
        <v>38</v>
      </c>
      <c r="G2456" s="45"/>
      <c r="H2456" s="56">
        <v>44392</v>
      </c>
    </row>
    <row r="2457" spans="1:8" x14ac:dyDescent="0.25">
      <c r="A2457" s="121" t="s">
        <v>544</v>
      </c>
      <c r="B2457" s="86">
        <v>6</v>
      </c>
      <c r="C2457" s="105">
        <v>7238006</v>
      </c>
      <c r="D2457" s="48">
        <v>43859</v>
      </c>
      <c r="E2457" s="39" t="s">
        <v>193</v>
      </c>
      <c r="F2457" s="39" t="s">
        <v>38</v>
      </c>
      <c r="G2457" s="45"/>
      <c r="H2457" s="56">
        <v>44392</v>
      </c>
    </row>
    <row r="2458" spans="1:8" x14ac:dyDescent="0.25">
      <c r="A2458" s="121" t="s">
        <v>544</v>
      </c>
      <c r="B2458" s="86">
        <v>6</v>
      </c>
      <c r="C2458" s="105">
        <v>7242628</v>
      </c>
      <c r="D2458" s="48">
        <v>43920</v>
      </c>
      <c r="E2458" s="39" t="s">
        <v>193</v>
      </c>
      <c r="F2458" s="39" t="s">
        <v>38</v>
      </c>
      <c r="G2458" s="45"/>
      <c r="H2458" s="56">
        <v>44397</v>
      </c>
    </row>
    <row r="2459" spans="1:8" x14ac:dyDescent="0.25">
      <c r="A2459" s="121" t="s">
        <v>544</v>
      </c>
      <c r="B2459" s="86">
        <v>6</v>
      </c>
      <c r="C2459" s="105">
        <v>7246465</v>
      </c>
      <c r="D2459" s="48">
        <v>43973</v>
      </c>
      <c r="E2459" s="39" t="s">
        <v>193</v>
      </c>
      <c r="F2459" s="39" t="s">
        <v>38</v>
      </c>
      <c r="G2459" s="45"/>
      <c r="H2459" s="56">
        <v>44400</v>
      </c>
    </row>
    <row r="2460" spans="1:8" x14ac:dyDescent="0.25">
      <c r="A2460" s="121" t="s">
        <v>544</v>
      </c>
      <c r="B2460" s="86">
        <v>6</v>
      </c>
      <c r="C2460" s="105">
        <v>7259759</v>
      </c>
      <c r="D2460" s="48">
        <v>44165</v>
      </c>
      <c r="E2460" s="39" t="s">
        <v>193</v>
      </c>
      <c r="F2460" s="39" t="s">
        <v>38</v>
      </c>
      <c r="G2460" s="45"/>
      <c r="H2460" s="56">
        <v>44571</v>
      </c>
    </row>
    <row r="2461" spans="1:8" x14ac:dyDescent="0.25">
      <c r="A2461" s="121" t="s">
        <v>544</v>
      </c>
      <c r="B2461" s="86">
        <v>6</v>
      </c>
      <c r="C2461" s="105">
        <v>7259760</v>
      </c>
      <c r="D2461" s="48">
        <v>44165</v>
      </c>
      <c r="E2461" s="39" t="s">
        <v>193</v>
      </c>
      <c r="F2461" s="39" t="s">
        <v>38</v>
      </c>
      <c r="G2461" s="45"/>
      <c r="H2461" s="56">
        <v>44572</v>
      </c>
    </row>
    <row r="2462" spans="1:8" x14ac:dyDescent="0.25">
      <c r="A2462" s="121" t="s">
        <v>544</v>
      </c>
      <c r="B2462" s="86">
        <v>6</v>
      </c>
      <c r="C2462" s="105">
        <v>7261524</v>
      </c>
      <c r="D2462" s="48">
        <v>44187</v>
      </c>
      <c r="E2462" s="39" t="s">
        <v>193</v>
      </c>
      <c r="F2462" s="39" t="s">
        <v>38</v>
      </c>
      <c r="G2462" s="45"/>
      <c r="H2462" s="56">
        <v>44672</v>
      </c>
    </row>
    <row r="2463" spans="1:8" x14ac:dyDescent="0.25">
      <c r="A2463" s="121" t="s">
        <v>544</v>
      </c>
      <c r="B2463" s="86">
        <v>6</v>
      </c>
      <c r="C2463" s="105">
        <v>7261525</v>
      </c>
      <c r="D2463" s="48">
        <v>44187</v>
      </c>
      <c r="E2463" s="39" t="s">
        <v>193</v>
      </c>
      <c r="F2463" s="39" t="s">
        <v>38</v>
      </c>
      <c r="G2463" s="45"/>
      <c r="H2463" s="56">
        <v>44672</v>
      </c>
    </row>
    <row r="2464" spans="1:8" x14ac:dyDescent="0.25">
      <c r="A2464" s="121" t="s">
        <v>544</v>
      </c>
      <c r="B2464" s="86">
        <v>6</v>
      </c>
      <c r="C2464" s="105">
        <v>7261526</v>
      </c>
      <c r="D2464" s="48">
        <v>44187</v>
      </c>
      <c r="E2464" s="39" t="s">
        <v>193</v>
      </c>
      <c r="F2464" s="39" t="s">
        <v>38</v>
      </c>
      <c r="G2464" s="45"/>
      <c r="H2464" s="56">
        <v>44672</v>
      </c>
    </row>
    <row r="2465" spans="1:8" x14ac:dyDescent="0.25">
      <c r="A2465" s="121" t="s">
        <v>544</v>
      </c>
      <c r="B2465" s="86">
        <v>6</v>
      </c>
      <c r="C2465" s="105">
        <v>7261527</v>
      </c>
      <c r="D2465" s="48">
        <v>44187</v>
      </c>
      <c r="E2465" s="39" t="s">
        <v>193</v>
      </c>
      <c r="F2465" s="39" t="s">
        <v>38</v>
      </c>
      <c r="G2465" s="45"/>
      <c r="H2465" s="56">
        <v>44672</v>
      </c>
    </row>
    <row r="2466" spans="1:8" x14ac:dyDescent="0.25">
      <c r="A2466" s="121" t="s">
        <v>544</v>
      </c>
      <c r="B2466" s="86">
        <v>6</v>
      </c>
      <c r="C2466" s="105">
        <v>7269972</v>
      </c>
      <c r="D2466" s="48">
        <v>44314</v>
      </c>
      <c r="E2466" s="39" t="s">
        <v>193</v>
      </c>
      <c r="F2466" s="39" t="s">
        <v>38</v>
      </c>
      <c r="G2466" s="45"/>
      <c r="H2466" s="56">
        <v>44685</v>
      </c>
    </row>
    <row r="2467" spans="1:8" x14ac:dyDescent="0.25">
      <c r="A2467" s="121" t="s">
        <v>544</v>
      </c>
      <c r="B2467" s="86">
        <v>6</v>
      </c>
      <c r="C2467" s="105">
        <v>7269973</v>
      </c>
      <c r="D2467" s="48">
        <v>44314</v>
      </c>
      <c r="E2467" s="39" t="s">
        <v>193</v>
      </c>
      <c r="F2467" s="39" t="s">
        <v>38</v>
      </c>
      <c r="G2467" s="45"/>
      <c r="H2467" s="56">
        <v>44685</v>
      </c>
    </row>
    <row r="2468" spans="1:8" x14ac:dyDescent="0.25">
      <c r="A2468" s="121" t="s">
        <v>544</v>
      </c>
      <c r="B2468" s="86">
        <v>6</v>
      </c>
      <c r="C2468" s="105">
        <v>7269974</v>
      </c>
      <c r="D2468" s="48">
        <v>44314</v>
      </c>
      <c r="E2468" s="39" t="s">
        <v>193</v>
      </c>
      <c r="F2468" s="39" t="s">
        <v>38</v>
      </c>
      <c r="G2468" s="45"/>
      <c r="H2468" s="56">
        <v>44685</v>
      </c>
    </row>
    <row r="2469" spans="1:8" x14ac:dyDescent="0.25">
      <c r="A2469" s="121" t="s">
        <v>544</v>
      </c>
      <c r="B2469" s="86">
        <v>6</v>
      </c>
      <c r="C2469" s="105">
        <v>7276629</v>
      </c>
      <c r="D2469" s="48">
        <v>44406</v>
      </c>
      <c r="E2469" s="39" t="s">
        <v>193</v>
      </c>
      <c r="F2469" s="39" t="s">
        <v>38</v>
      </c>
      <c r="G2469" s="45"/>
      <c r="H2469" s="56">
        <v>44907</v>
      </c>
    </row>
    <row r="2470" spans="1:8" x14ac:dyDescent="0.25">
      <c r="A2470" s="121" t="s">
        <v>544</v>
      </c>
      <c r="B2470" s="86">
        <v>6</v>
      </c>
      <c r="C2470" s="105">
        <v>7276630</v>
      </c>
      <c r="D2470" s="48">
        <v>44406</v>
      </c>
      <c r="E2470" s="39" t="s">
        <v>193</v>
      </c>
      <c r="F2470" s="39" t="s">
        <v>38</v>
      </c>
      <c r="G2470" s="45"/>
      <c r="H2470" s="56">
        <v>44907</v>
      </c>
    </row>
    <row r="2471" spans="1:8" x14ac:dyDescent="0.25">
      <c r="A2471" s="121" t="s">
        <v>544</v>
      </c>
      <c r="B2471" s="86">
        <v>6</v>
      </c>
      <c r="C2471" s="105">
        <v>7276631</v>
      </c>
      <c r="D2471" s="48">
        <v>44406</v>
      </c>
      <c r="E2471" s="39" t="s">
        <v>193</v>
      </c>
      <c r="F2471" s="39" t="s">
        <v>38</v>
      </c>
      <c r="G2471" s="45"/>
      <c r="H2471" s="56">
        <v>44907</v>
      </c>
    </row>
    <row r="2472" spans="1:8" x14ac:dyDescent="0.25">
      <c r="A2472" s="121" t="s">
        <v>544</v>
      </c>
      <c r="B2472" s="86">
        <v>6</v>
      </c>
      <c r="C2472" s="105">
        <v>7276632</v>
      </c>
      <c r="D2472" s="48">
        <v>44406</v>
      </c>
      <c r="E2472" s="39" t="s">
        <v>193</v>
      </c>
      <c r="F2472" s="39" t="s">
        <v>38</v>
      </c>
      <c r="G2472" s="45"/>
      <c r="H2472" s="56">
        <v>44907</v>
      </c>
    </row>
    <row r="2473" spans="1:8" x14ac:dyDescent="0.25">
      <c r="A2473" s="121" t="s">
        <v>1249</v>
      </c>
      <c r="B2473" s="86">
        <v>6</v>
      </c>
      <c r="C2473" s="105">
        <v>7274486</v>
      </c>
      <c r="D2473" s="48">
        <v>44375</v>
      </c>
      <c r="E2473" s="39" t="s">
        <v>193</v>
      </c>
      <c r="F2473" s="39" t="s">
        <v>38</v>
      </c>
      <c r="G2473" s="45"/>
      <c r="H2473" s="56">
        <v>44830</v>
      </c>
    </row>
    <row r="2474" spans="1:8" x14ac:dyDescent="0.25">
      <c r="A2474" s="121" t="s">
        <v>1249</v>
      </c>
      <c r="B2474" s="86">
        <v>6</v>
      </c>
      <c r="C2474" s="105">
        <v>7274487</v>
      </c>
      <c r="D2474" s="48">
        <v>44375</v>
      </c>
      <c r="E2474" s="39" t="s">
        <v>193</v>
      </c>
      <c r="F2474" s="39" t="s">
        <v>38</v>
      </c>
      <c r="G2474" s="45"/>
      <c r="H2474" s="56">
        <v>44830</v>
      </c>
    </row>
    <row r="2475" spans="1:8" x14ac:dyDescent="0.25">
      <c r="A2475" s="18" t="s">
        <v>2392</v>
      </c>
      <c r="B2475" s="10">
        <v>15</v>
      </c>
      <c r="C2475" s="42">
        <v>7318108</v>
      </c>
      <c r="D2475" s="36">
        <v>44957</v>
      </c>
      <c r="E2475" s="39" t="s">
        <v>193</v>
      </c>
      <c r="F2475" s="39" t="s">
        <v>38</v>
      </c>
      <c r="H2475" s="40">
        <v>45363</v>
      </c>
    </row>
    <row r="2476" spans="1:8" x14ac:dyDescent="0.25">
      <c r="A2476" s="18" t="s">
        <v>2299</v>
      </c>
      <c r="B2476" s="10">
        <v>6</v>
      </c>
      <c r="C2476" s="42">
        <v>7313640</v>
      </c>
      <c r="D2476" s="36">
        <v>44895</v>
      </c>
      <c r="E2476" s="39" t="s">
        <v>193</v>
      </c>
      <c r="F2476" s="39" t="s">
        <v>38</v>
      </c>
      <c r="H2476" s="40">
        <v>45363</v>
      </c>
    </row>
    <row r="2477" spans="1:8" x14ac:dyDescent="0.25">
      <c r="A2477" s="121" t="s">
        <v>2553</v>
      </c>
      <c r="B2477" s="86">
        <v>6</v>
      </c>
      <c r="C2477" s="105">
        <v>7324979</v>
      </c>
      <c r="D2477" s="48">
        <v>45043</v>
      </c>
      <c r="E2477" s="39" t="s">
        <v>193</v>
      </c>
      <c r="F2477" s="39" t="s">
        <v>38</v>
      </c>
      <c r="G2477" s="45"/>
      <c r="H2477" s="56">
        <v>45415</v>
      </c>
    </row>
    <row r="2478" spans="1:8" x14ac:dyDescent="0.25">
      <c r="A2478" s="121" t="s">
        <v>226</v>
      </c>
      <c r="B2478" s="86">
        <v>6</v>
      </c>
      <c r="C2478" s="105">
        <v>7278963</v>
      </c>
      <c r="D2478" s="48">
        <v>44435</v>
      </c>
      <c r="E2478" s="39" t="s">
        <v>193</v>
      </c>
      <c r="F2478" s="39" t="s">
        <v>38</v>
      </c>
      <c r="G2478" s="45"/>
      <c r="H2478" s="56">
        <v>44998</v>
      </c>
    </row>
    <row r="2479" spans="1:8" x14ac:dyDescent="0.25">
      <c r="A2479" s="121" t="s">
        <v>226</v>
      </c>
      <c r="B2479" s="86">
        <v>6</v>
      </c>
      <c r="C2479" s="105">
        <v>7290259</v>
      </c>
      <c r="D2479" s="48">
        <v>44588</v>
      </c>
      <c r="E2479" s="39" t="s">
        <v>193</v>
      </c>
      <c r="F2479" s="39" t="s">
        <v>38</v>
      </c>
      <c r="G2479" s="45"/>
      <c r="H2479" s="56">
        <v>45001</v>
      </c>
    </row>
    <row r="2480" spans="1:8" x14ac:dyDescent="0.25">
      <c r="A2480" s="121" t="s">
        <v>831</v>
      </c>
      <c r="B2480" s="86">
        <v>6</v>
      </c>
      <c r="C2480" s="105">
        <v>7257412</v>
      </c>
      <c r="D2480" s="48">
        <v>44133</v>
      </c>
      <c r="E2480" s="39" t="s">
        <v>193</v>
      </c>
      <c r="F2480" s="39" t="s">
        <v>38</v>
      </c>
      <c r="G2480" s="45"/>
      <c r="H2480" s="56">
        <v>44510</v>
      </c>
    </row>
    <row r="2481" spans="1:8" x14ac:dyDescent="0.25">
      <c r="A2481" s="18" t="s">
        <v>2409</v>
      </c>
      <c r="B2481" s="10">
        <v>6</v>
      </c>
      <c r="C2481" s="42">
        <v>7318289</v>
      </c>
      <c r="D2481" s="36">
        <v>44957</v>
      </c>
      <c r="E2481" s="39" t="s">
        <v>193</v>
      </c>
      <c r="F2481" s="39" t="s">
        <v>38</v>
      </c>
      <c r="H2481" s="40">
        <v>45363</v>
      </c>
    </row>
    <row r="2482" spans="1:8" x14ac:dyDescent="0.25">
      <c r="A2482" s="18" t="s">
        <v>2275</v>
      </c>
      <c r="B2482" s="10">
        <v>88</v>
      </c>
      <c r="C2482" s="42">
        <v>7312111</v>
      </c>
      <c r="D2482" s="36">
        <v>44883</v>
      </c>
      <c r="E2482" s="39" t="s">
        <v>193</v>
      </c>
      <c r="F2482" s="39" t="s">
        <v>38</v>
      </c>
      <c r="H2482" s="56">
        <v>45363</v>
      </c>
    </row>
    <row r="2483" spans="1:8" x14ac:dyDescent="0.25">
      <c r="A2483" s="121" t="s">
        <v>620</v>
      </c>
      <c r="B2483" s="86">
        <v>6</v>
      </c>
      <c r="C2483" s="105">
        <v>7242679</v>
      </c>
      <c r="D2483" s="48">
        <v>43920</v>
      </c>
      <c r="E2483" s="39" t="s">
        <v>193</v>
      </c>
      <c r="F2483" s="39" t="s">
        <v>38</v>
      </c>
      <c r="G2483" s="45"/>
      <c r="H2483" s="56">
        <v>44397</v>
      </c>
    </row>
    <row r="2484" spans="1:8" x14ac:dyDescent="0.25">
      <c r="A2484" s="121" t="s">
        <v>225</v>
      </c>
      <c r="B2484" s="86">
        <v>6</v>
      </c>
      <c r="C2484" s="105">
        <v>7233381</v>
      </c>
      <c r="D2484" s="48">
        <v>43790</v>
      </c>
      <c r="E2484" s="39" t="s">
        <v>193</v>
      </c>
      <c r="F2484" s="39" t="s">
        <v>38</v>
      </c>
      <c r="G2484" s="45"/>
      <c r="H2484" s="56">
        <v>44341</v>
      </c>
    </row>
    <row r="2485" spans="1:8" x14ac:dyDescent="0.25">
      <c r="A2485" s="121" t="s">
        <v>285</v>
      </c>
      <c r="B2485" s="86">
        <v>6</v>
      </c>
      <c r="C2485" s="105">
        <v>7230868</v>
      </c>
      <c r="D2485" s="48">
        <v>43768</v>
      </c>
      <c r="E2485" s="39" t="s">
        <v>193</v>
      </c>
      <c r="F2485" s="39" t="s">
        <v>38</v>
      </c>
      <c r="G2485" s="45"/>
      <c r="H2485" s="56">
        <v>44341</v>
      </c>
    </row>
    <row r="2486" spans="1:8" x14ac:dyDescent="0.25">
      <c r="A2486" s="121" t="s">
        <v>285</v>
      </c>
      <c r="B2486" s="86">
        <v>6</v>
      </c>
      <c r="C2486" s="105">
        <v>7248684</v>
      </c>
      <c r="D2486" s="48">
        <v>44007</v>
      </c>
      <c r="E2486" s="39" t="s">
        <v>193</v>
      </c>
      <c r="F2486" s="39" t="s">
        <v>38</v>
      </c>
      <c r="G2486" s="45"/>
      <c r="H2486" s="56">
        <v>44400</v>
      </c>
    </row>
    <row r="2487" spans="1:8" x14ac:dyDescent="0.25">
      <c r="A2487" s="121" t="s">
        <v>1873</v>
      </c>
      <c r="B2487" s="86">
        <v>6</v>
      </c>
      <c r="C2487" s="105">
        <v>7296631</v>
      </c>
      <c r="D2487" s="48">
        <v>45043</v>
      </c>
      <c r="E2487" s="39" t="s">
        <v>193</v>
      </c>
      <c r="F2487" s="39" t="s">
        <v>38</v>
      </c>
      <c r="G2487" s="45"/>
      <c r="H2487" s="56">
        <v>45279</v>
      </c>
    </row>
    <row r="2488" spans="1:8" x14ac:dyDescent="0.25">
      <c r="A2488" s="121" t="s">
        <v>210</v>
      </c>
      <c r="B2488" s="86">
        <v>96</v>
      </c>
      <c r="C2488" s="105">
        <v>122571</v>
      </c>
      <c r="D2488" s="48">
        <v>44602</v>
      </c>
      <c r="E2488" s="39" t="s">
        <v>0</v>
      </c>
      <c r="F2488" s="39" t="s">
        <v>205</v>
      </c>
      <c r="G2488" s="45" t="s">
        <v>211</v>
      </c>
      <c r="H2488" s="56">
        <v>44606</v>
      </c>
    </row>
    <row r="2489" spans="1:8" x14ac:dyDescent="0.25">
      <c r="A2489" s="121" t="s">
        <v>1795</v>
      </c>
      <c r="B2489" s="86">
        <v>6</v>
      </c>
      <c r="C2489" s="105">
        <v>7294374</v>
      </c>
      <c r="D2489" s="48">
        <v>44650</v>
      </c>
      <c r="E2489" s="39" t="s">
        <v>193</v>
      </c>
      <c r="F2489" s="39" t="s">
        <v>38</v>
      </c>
      <c r="G2489" s="45"/>
      <c r="H2489" s="56">
        <v>45002</v>
      </c>
    </row>
    <row r="2490" spans="1:8" x14ac:dyDescent="0.25">
      <c r="A2490" s="121" t="s">
        <v>565</v>
      </c>
      <c r="B2490" s="86">
        <v>6</v>
      </c>
      <c r="C2490" s="105">
        <v>7238088</v>
      </c>
      <c r="D2490" s="48">
        <v>43859</v>
      </c>
      <c r="E2490" s="39" t="s">
        <v>193</v>
      </c>
      <c r="F2490" s="39" t="s">
        <v>38</v>
      </c>
      <c r="G2490" s="45"/>
      <c r="H2490" s="56">
        <v>44392</v>
      </c>
    </row>
    <row r="2491" spans="1:8" x14ac:dyDescent="0.25">
      <c r="A2491" s="46" t="s">
        <v>245</v>
      </c>
      <c r="B2491" s="51">
        <v>2</v>
      </c>
      <c r="C2491" s="94">
        <v>40403</v>
      </c>
      <c r="D2491" s="49">
        <v>43838</v>
      </c>
      <c r="E2491" s="39" t="s">
        <v>188</v>
      </c>
      <c r="F2491" s="39" t="s">
        <v>205</v>
      </c>
      <c r="G2491" s="39"/>
      <c r="H2491" s="54">
        <v>43838</v>
      </c>
    </row>
    <row r="2492" spans="1:8" x14ac:dyDescent="0.25">
      <c r="A2492" s="121" t="s">
        <v>1380</v>
      </c>
      <c r="B2492" s="86">
        <v>5</v>
      </c>
      <c r="C2492" s="105">
        <v>124415</v>
      </c>
      <c r="D2492" s="48">
        <v>44973</v>
      </c>
      <c r="E2492" s="39" t="s">
        <v>0</v>
      </c>
      <c r="F2492" s="39" t="s">
        <v>205</v>
      </c>
      <c r="G2492" s="45" t="s">
        <v>1462</v>
      </c>
      <c r="H2492" s="56">
        <v>44973</v>
      </c>
    </row>
    <row r="2493" spans="1:8" x14ac:dyDescent="0.25">
      <c r="A2493" s="121" t="s">
        <v>828</v>
      </c>
      <c r="B2493" s="86">
        <v>6</v>
      </c>
      <c r="C2493" s="105">
        <v>7257386</v>
      </c>
      <c r="D2493" s="48">
        <v>44133</v>
      </c>
      <c r="E2493" s="39" t="s">
        <v>193</v>
      </c>
      <c r="F2493" s="39" t="s">
        <v>38</v>
      </c>
      <c r="G2493" s="45"/>
      <c r="H2493" s="56">
        <v>44510</v>
      </c>
    </row>
    <row r="2494" spans="1:8" x14ac:dyDescent="0.25">
      <c r="A2494" s="121" t="s">
        <v>280</v>
      </c>
      <c r="B2494" s="86">
        <v>6</v>
      </c>
      <c r="C2494" s="105">
        <v>7230828</v>
      </c>
      <c r="D2494" s="48">
        <v>43768</v>
      </c>
      <c r="E2494" s="39" t="s">
        <v>193</v>
      </c>
      <c r="F2494" s="39" t="s">
        <v>38</v>
      </c>
      <c r="G2494" s="45"/>
      <c r="H2494" s="56">
        <v>44341</v>
      </c>
    </row>
    <row r="2495" spans="1:8" x14ac:dyDescent="0.25">
      <c r="A2495" s="46" t="s">
        <v>62</v>
      </c>
      <c r="B2495" s="50">
        <v>59</v>
      </c>
      <c r="C2495" s="94"/>
      <c r="D2495" s="69" t="s">
        <v>192</v>
      </c>
      <c r="E2495" s="46" t="s">
        <v>0</v>
      </c>
      <c r="F2495" s="46" t="s">
        <v>52</v>
      </c>
      <c r="G2495" s="46" t="s">
        <v>61</v>
      </c>
      <c r="H2495" s="55">
        <v>42425</v>
      </c>
    </row>
    <row r="2496" spans="1:8" x14ac:dyDescent="0.25">
      <c r="A2496" s="121" t="s">
        <v>685</v>
      </c>
      <c r="B2496" s="86">
        <v>6</v>
      </c>
      <c r="C2496" s="105">
        <v>7248677</v>
      </c>
      <c r="D2496" s="48">
        <v>44007</v>
      </c>
      <c r="E2496" s="39" t="s">
        <v>193</v>
      </c>
      <c r="F2496" s="39" t="s">
        <v>38</v>
      </c>
      <c r="G2496" s="45"/>
      <c r="H2496" s="56">
        <v>44400</v>
      </c>
    </row>
    <row r="2497" spans="1:8" x14ac:dyDescent="0.25">
      <c r="A2497" s="66" t="s">
        <v>163</v>
      </c>
      <c r="B2497" s="83">
        <v>27</v>
      </c>
      <c r="C2497" s="113">
        <v>38318</v>
      </c>
      <c r="D2497" s="67" t="s">
        <v>121</v>
      </c>
      <c r="E2497" s="43" t="s">
        <v>194</v>
      </c>
      <c r="F2497" s="43" t="s">
        <v>128</v>
      </c>
      <c r="G2497" s="87" t="s">
        <v>129</v>
      </c>
      <c r="H2497" s="91">
        <v>42516</v>
      </c>
    </row>
    <row r="2498" spans="1:8" x14ac:dyDescent="0.25">
      <c r="A2498" s="121" t="s">
        <v>677</v>
      </c>
      <c r="B2498" s="86">
        <v>6</v>
      </c>
      <c r="C2498" s="105">
        <v>7248627</v>
      </c>
      <c r="D2498" s="48">
        <v>44007</v>
      </c>
      <c r="E2498" s="39" t="s">
        <v>193</v>
      </c>
      <c r="F2498" s="39" t="s">
        <v>38</v>
      </c>
      <c r="G2498" s="45"/>
      <c r="H2498" s="56">
        <v>44400</v>
      </c>
    </row>
    <row r="2499" spans="1:8" x14ac:dyDescent="0.25">
      <c r="A2499" s="18" t="s">
        <v>2307</v>
      </c>
      <c r="B2499" s="10">
        <v>6</v>
      </c>
      <c r="C2499" s="42">
        <v>7313682</v>
      </c>
      <c r="D2499" s="36">
        <v>44895</v>
      </c>
      <c r="E2499" s="39" t="s">
        <v>193</v>
      </c>
      <c r="F2499" s="39" t="s">
        <v>38</v>
      </c>
      <c r="H2499" s="40">
        <v>45363</v>
      </c>
    </row>
    <row r="2500" spans="1:8" x14ac:dyDescent="0.25">
      <c r="A2500" s="121" t="s">
        <v>893</v>
      </c>
      <c r="B2500" s="86">
        <v>118.3</v>
      </c>
      <c r="C2500" s="105">
        <v>1156104</v>
      </c>
      <c r="D2500" s="48">
        <v>44426</v>
      </c>
      <c r="E2500" s="39" t="s">
        <v>100</v>
      </c>
      <c r="F2500" s="39" t="s">
        <v>894</v>
      </c>
      <c r="G2500" s="45" t="s">
        <v>895</v>
      </c>
      <c r="H2500" s="56">
        <v>44524</v>
      </c>
    </row>
    <row r="2501" spans="1:8" x14ac:dyDescent="0.25">
      <c r="A2501" s="121" t="s">
        <v>893</v>
      </c>
      <c r="B2501" s="86">
        <v>27.78</v>
      </c>
      <c r="C2501" s="105">
        <v>1156240</v>
      </c>
      <c r="D2501" s="48">
        <v>44426</v>
      </c>
      <c r="E2501" s="39" t="s">
        <v>100</v>
      </c>
      <c r="F2501" s="39" t="s">
        <v>894</v>
      </c>
      <c r="G2501" s="45" t="s">
        <v>895</v>
      </c>
      <c r="H2501" s="56">
        <v>44524</v>
      </c>
    </row>
    <row r="2502" spans="1:8" x14ac:dyDescent="0.25">
      <c r="A2502" s="121" t="s">
        <v>2057</v>
      </c>
      <c r="B2502" s="86">
        <v>6</v>
      </c>
      <c r="C2502" s="105">
        <v>7303860</v>
      </c>
      <c r="D2502" s="48">
        <v>44770</v>
      </c>
      <c r="E2502" s="39" t="s">
        <v>193</v>
      </c>
      <c r="F2502" s="39" t="s">
        <v>38</v>
      </c>
      <c r="G2502" s="45"/>
      <c r="H2502" s="56">
        <v>45357</v>
      </c>
    </row>
    <row r="2503" spans="1:8" x14ac:dyDescent="0.25">
      <c r="A2503" s="39" t="s">
        <v>293</v>
      </c>
      <c r="B2503" s="50">
        <v>114.2</v>
      </c>
      <c r="C2503" s="37">
        <v>1047433</v>
      </c>
      <c r="D2503" s="65">
        <v>43760</v>
      </c>
      <c r="E2503" s="46" t="s">
        <v>100</v>
      </c>
      <c r="F2503" s="39" t="s">
        <v>233</v>
      </c>
      <c r="G2503" s="39"/>
      <c r="H2503" s="54">
        <v>43774</v>
      </c>
    </row>
    <row r="2504" spans="1:8" x14ac:dyDescent="0.25">
      <c r="A2504" s="39" t="s">
        <v>293</v>
      </c>
      <c r="B2504" s="50">
        <v>109.62</v>
      </c>
      <c r="C2504" s="37">
        <v>1047437</v>
      </c>
      <c r="D2504" s="65">
        <v>43760</v>
      </c>
      <c r="E2504" s="46" t="s">
        <v>100</v>
      </c>
      <c r="F2504" s="39" t="s">
        <v>233</v>
      </c>
      <c r="G2504" s="39"/>
      <c r="H2504" s="54">
        <v>43774</v>
      </c>
    </row>
    <row r="2505" spans="1:8" x14ac:dyDescent="0.25">
      <c r="A2505" s="39" t="s">
        <v>293</v>
      </c>
      <c r="B2505" s="50">
        <v>208.27</v>
      </c>
      <c r="C2505" s="37">
        <v>1047449</v>
      </c>
      <c r="D2505" s="65">
        <v>43760</v>
      </c>
      <c r="E2505" s="46" t="s">
        <v>100</v>
      </c>
      <c r="F2505" s="39" t="s">
        <v>233</v>
      </c>
      <c r="G2505" s="39"/>
      <c r="H2505" s="54">
        <v>43774</v>
      </c>
    </row>
    <row r="2506" spans="1:8" x14ac:dyDescent="0.25">
      <c r="A2506" s="39" t="s">
        <v>293</v>
      </c>
      <c r="B2506" s="50">
        <v>105.18</v>
      </c>
      <c r="C2506" s="37">
        <v>1047450</v>
      </c>
      <c r="D2506" s="65">
        <v>43760</v>
      </c>
      <c r="E2506" s="46" t="s">
        <v>100</v>
      </c>
      <c r="F2506" s="39" t="s">
        <v>233</v>
      </c>
      <c r="G2506" s="39"/>
      <c r="H2506" s="54">
        <v>43774</v>
      </c>
    </row>
    <row r="2507" spans="1:8" x14ac:dyDescent="0.25">
      <c r="A2507" s="39" t="s">
        <v>293</v>
      </c>
      <c r="B2507" s="50">
        <v>133.11000000000001</v>
      </c>
      <c r="C2507" s="37">
        <v>1047457</v>
      </c>
      <c r="D2507" s="65">
        <v>43760</v>
      </c>
      <c r="E2507" s="46" t="s">
        <v>100</v>
      </c>
      <c r="F2507" s="39" t="s">
        <v>233</v>
      </c>
      <c r="G2507" s="39"/>
      <c r="H2507" s="54">
        <v>43774</v>
      </c>
    </row>
    <row r="2508" spans="1:8" x14ac:dyDescent="0.25">
      <c r="A2508" s="39" t="s">
        <v>293</v>
      </c>
      <c r="B2508" s="50">
        <v>115.52</v>
      </c>
      <c r="C2508" s="37">
        <v>1047458</v>
      </c>
      <c r="D2508" s="65">
        <v>43760</v>
      </c>
      <c r="E2508" s="46" t="s">
        <v>100</v>
      </c>
      <c r="F2508" s="39" t="s">
        <v>233</v>
      </c>
      <c r="G2508" s="39"/>
      <c r="H2508" s="54">
        <v>43774</v>
      </c>
    </row>
    <row r="2509" spans="1:8" x14ac:dyDescent="0.25">
      <c r="A2509" s="39" t="s">
        <v>293</v>
      </c>
      <c r="B2509" s="50">
        <v>32.369999999999997</v>
      </c>
      <c r="C2509" s="37">
        <v>1047492</v>
      </c>
      <c r="D2509" s="65">
        <v>43760</v>
      </c>
      <c r="E2509" s="46" t="s">
        <v>100</v>
      </c>
      <c r="F2509" s="39" t="s">
        <v>233</v>
      </c>
      <c r="G2509" s="39"/>
      <c r="H2509" s="54">
        <v>43774</v>
      </c>
    </row>
    <row r="2510" spans="1:8" x14ac:dyDescent="0.25">
      <c r="A2510" s="39" t="s">
        <v>293</v>
      </c>
      <c r="B2510" s="50">
        <v>19</v>
      </c>
      <c r="C2510" s="37">
        <v>1047493</v>
      </c>
      <c r="D2510" s="65">
        <v>43760</v>
      </c>
      <c r="E2510" s="46" t="s">
        <v>100</v>
      </c>
      <c r="F2510" s="39" t="s">
        <v>233</v>
      </c>
      <c r="G2510" s="39"/>
      <c r="H2510" s="54">
        <v>43774</v>
      </c>
    </row>
    <row r="2511" spans="1:8" x14ac:dyDescent="0.25">
      <c r="A2511" s="39" t="s">
        <v>293</v>
      </c>
      <c r="B2511" s="50">
        <v>32.4</v>
      </c>
      <c r="C2511" s="37">
        <v>1047494</v>
      </c>
      <c r="D2511" s="65">
        <v>43760</v>
      </c>
      <c r="E2511" s="46" t="s">
        <v>100</v>
      </c>
      <c r="F2511" s="39" t="s">
        <v>233</v>
      </c>
      <c r="G2511" s="39"/>
      <c r="H2511" s="54">
        <v>43774</v>
      </c>
    </row>
    <row r="2512" spans="1:8" x14ac:dyDescent="0.25">
      <c r="A2512" s="39" t="s">
        <v>293</v>
      </c>
      <c r="B2512" s="50">
        <v>8.09</v>
      </c>
      <c r="C2512" s="37">
        <v>1047531</v>
      </c>
      <c r="D2512" s="65">
        <v>43760</v>
      </c>
      <c r="E2512" s="46" t="s">
        <v>100</v>
      </c>
      <c r="F2512" s="39" t="s">
        <v>233</v>
      </c>
      <c r="G2512" s="39"/>
      <c r="H2512" s="54">
        <v>43774</v>
      </c>
    </row>
    <row r="2513" spans="1:8" x14ac:dyDescent="0.25">
      <c r="A2513" s="39" t="s">
        <v>293</v>
      </c>
      <c r="B2513" s="50">
        <v>8.1</v>
      </c>
      <c r="C2513" s="37">
        <v>1047532</v>
      </c>
      <c r="D2513" s="65">
        <v>43760</v>
      </c>
      <c r="E2513" s="46" t="s">
        <v>100</v>
      </c>
      <c r="F2513" s="39" t="s">
        <v>233</v>
      </c>
      <c r="G2513" s="39"/>
      <c r="H2513" s="54">
        <v>43774</v>
      </c>
    </row>
    <row r="2514" spans="1:8" x14ac:dyDescent="0.25">
      <c r="A2514" s="39" t="s">
        <v>293</v>
      </c>
      <c r="B2514" s="50">
        <v>4.75</v>
      </c>
      <c r="C2514" s="37">
        <v>1047533</v>
      </c>
      <c r="D2514" s="65">
        <v>43760</v>
      </c>
      <c r="E2514" s="46" t="s">
        <v>100</v>
      </c>
      <c r="F2514" s="39" t="s">
        <v>233</v>
      </c>
      <c r="G2514" s="39"/>
      <c r="H2514" s="54">
        <v>43774</v>
      </c>
    </row>
    <row r="2515" spans="1:8" x14ac:dyDescent="0.25">
      <c r="A2515" s="39" t="s">
        <v>293</v>
      </c>
      <c r="B2515" s="50">
        <v>77.400000000000006</v>
      </c>
      <c r="C2515" s="37">
        <v>1047549</v>
      </c>
      <c r="D2515" s="65">
        <v>43760</v>
      </c>
      <c r="E2515" s="46" t="s">
        <v>100</v>
      </c>
      <c r="F2515" s="39" t="s">
        <v>233</v>
      </c>
      <c r="G2515" s="39"/>
      <c r="H2515" s="54">
        <v>43774</v>
      </c>
    </row>
    <row r="2516" spans="1:8" x14ac:dyDescent="0.25">
      <c r="A2516" s="39" t="s">
        <v>293</v>
      </c>
      <c r="B2516" s="50">
        <v>298.64999999999998</v>
      </c>
      <c r="C2516" s="37">
        <v>1047554</v>
      </c>
      <c r="D2516" s="65">
        <v>43760</v>
      </c>
      <c r="E2516" s="46" t="s">
        <v>100</v>
      </c>
      <c r="F2516" s="39" t="s">
        <v>233</v>
      </c>
      <c r="G2516" s="39"/>
      <c r="H2516" s="54">
        <v>43774</v>
      </c>
    </row>
    <row r="2517" spans="1:8" x14ac:dyDescent="0.25">
      <c r="A2517" s="39" t="s">
        <v>293</v>
      </c>
      <c r="B2517" s="50">
        <v>53.33</v>
      </c>
      <c r="C2517" s="37">
        <v>1047563</v>
      </c>
      <c r="D2517" s="65">
        <v>43760</v>
      </c>
      <c r="E2517" s="46" t="s">
        <v>100</v>
      </c>
      <c r="F2517" s="39" t="s">
        <v>233</v>
      </c>
      <c r="G2517" s="39"/>
      <c r="H2517" s="54">
        <v>43774</v>
      </c>
    </row>
    <row r="2518" spans="1:8" x14ac:dyDescent="0.25">
      <c r="A2518" s="39" t="s">
        <v>293</v>
      </c>
      <c r="B2518" s="50">
        <v>113.94</v>
      </c>
      <c r="C2518" s="37">
        <v>1047564</v>
      </c>
      <c r="D2518" s="65">
        <v>43760</v>
      </c>
      <c r="E2518" s="46" t="s">
        <v>100</v>
      </c>
      <c r="F2518" s="39" t="s">
        <v>233</v>
      </c>
      <c r="G2518" s="39"/>
      <c r="H2518" s="54">
        <v>43774</v>
      </c>
    </row>
    <row r="2519" spans="1:8" x14ac:dyDescent="0.25">
      <c r="A2519" s="39" t="s">
        <v>293</v>
      </c>
      <c r="B2519" s="52">
        <v>18.260000000000002</v>
      </c>
      <c r="C2519" s="105">
        <v>1090344</v>
      </c>
      <c r="D2519" s="48">
        <v>43980</v>
      </c>
      <c r="E2519" s="45" t="s">
        <v>100</v>
      </c>
      <c r="F2519" s="45" t="s">
        <v>233</v>
      </c>
      <c r="G2519" s="45" t="s">
        <v>252</v>
      </c>
      <c r="H2519" s="56">
        <v>43998</v>
      </c>
    </row>
    <row r="2520" spans="1:8" x14ac:dyDescent="0.25">
      <c r="A2520" s="39" t="s">
        <v>293</v>
      </c>
      <c r="B2520" s="52">
        <v>23.69</v>
      </c>
      <c r="C2520" s="105">
        <v>1090345</v>
      </c>
      <c r="D2520" s="48">
        <v>43980</v>
      </c>
      <c r="E2520" s="45" t="s">
        <v>100</v>
      </c>
      <c r="F2520" s="45" t="s">
        <v>233</v>
      </c>
      <c r="G2520" s="45" t="s">
        <v>252</v>
      </c>
      <c r="H2520" s="56">
        <v>43998</v>
      </c>
    </row>
    <row r="2521" spans="1:8" x14ac:dyDescent="0.25">
      <c r="A2521" s="39" t="s">
        <v>293</v>
      </c>
      <c r="B2521" s="52">
        <v>92</v>
      </c>
      <c r="C2521" s="105">
        <v>1090346</v>
      </c>
      <c r="D2521" s="48">
        <v>43980</v>
      </c>
      <c r="E2521" s="45" t="s">
        <v>100</v>
      </c>
      <c r="F2521" s="45" t="s">
        <v>233</v>
      </c>
      <c r="G2521" s="45" t="s">
        <v>252</v>
      </c>
      <c r="H2521" s="56">
        <v>43998</v>
      </c>
    </row>
    <row r="2522" spans="1:8" x14ac:dyDescent="0.25">
      <c r="A2522" s="39" t="s">
        <v>293</v>
      </c>
      <c r="B2522" s="52">
        <v>62.72</v>
      </c>
      <c r="C2522" s="105">
        <v>1090347</v>
      </c>
      <c r="D2522" s="48">
        <v>43980</v>
      </c>
      <c r="E2522" s="45" t="s">
        <v>100</v>
      </c>
      <c r="F2522" s="45" t="s">
        <v>233</v>
      </c>
      <c r="G2522" s="45" t="s">
        <v>252</v>
      </c>
      <c r="H2522" s="56">
        <v>43998</v>
      </c>
    </row>
    <row r="2523" spans="1:8" x14ac:dyDescent="0.25">
      <c r="A2523" s="39" t="s">
        <v>293</v>
      </c>
      <c r="B2523" s="52">
        <v>30.41</v>
      </c>
      <c r="C2523" s="105">
        <v>1090348</v>
      </c>
      <c r="D2523" s="48">
        <v>43980</v>
      </c>
      <c r="E2523" s="45" t="s">
        <v>100</v>
      </c>
      <c r="F2523" s="45" t="s">
        <v>233</v>
      </c>
      <c r="G2523" s="45" t="s">
        <v>252</v>
      </c>
      <c r="H2523" s="56">
        <v>43998</v>
      </c>
    </row>
    <row r="2524" spans="1:8" x14ac:dyDescent="0.25">
      <c r="A2524" s="121" t="s">
        <v>659</v>
      </c>
      <c r="B2524" s="86">
        <v>667.5</v>
      </c>
      <c r="C2524" s="105">
        <v>7244408</v>
      </c>
      <c r="D2524" s="48">
        <v>43937</v>
      </c>
      <c r="E2524" s="39" t="s">
        <v>193</v>
      </c>
      <c r="F2524" s="39" t="s">
        <v>38</v>
      </c>
      <c r="G2524" s="45"/>
      <c r="H2524" s="56">
        <v>44399</v>
      </c>
    </row>
    <row r="2525" spans="1:8" x14ac:dyDescent="0.25">
      <c r="A2525" s="121" t="s">
        <v>1268</v>
      </c>
      <c r="B2525" s="86">
        <v>6</v>
      </c>
      <c r="C2525" s="105">
        <v>7274614</v>
      </c>
      <c r="D2525" s="48">
        <v>44375</v>
      </c>
      <c r="E2525" s="39" t="s">
        <v>193</v>
      </c>
      <c r="F2525" s="39" t="s">
        <v>38</v>
      </c>
      <c r="G2525" s="45"/>
      <c r="H2525" s="56">
        <v>44830</v>
      </c>
    </row>
    <row r="2526" spans="1:8" x14ac:dyDescent="0.25">
      <c r="A2526" s="121" t="s">
        <v>1383</v>
      </c>
      <c r="B2526" s="86">
        <v>134</v>
      </c>
      <c r="C2526" s="105">
        <v>124470</v>
      </c>
      <c r="D2526" s="48">
        <v>44973</v>
      </c>
      <c r="E2526" s="39" t="s">
        <v>0</v>
      </c>
      <c r="F2526" s="39" t="s">
        <v>205</v>
      </c>
      <c r="G2526" s="45" t="s">
        <v>1464</v>
      </c>
      <c r="H2526" s="56">
        <v>44973</v>
      </c>
    </row>
    <row r="2527" spans="1:8" x14ac:dyDescent="0.25">
      <c r="A2527" s="121" t="s">
        <v>1383</v>
      </c>
      <c r="B2527" s="86">
        <v>121</v>
      </c>
      <c r="C2527" s="105">
        <v>125394</v>
      </c>
      <c r="D2527" s="48">
        <v>44973</v>
      </c>
      <c r="E2527" s="39" t="s">
        <v>0</v>
      </c>
      <c r="F2527" s="39" t="s">
        <v>205</v>
      </c>
      <c r="G2527" s="45" t="s">
        <v>1464</v>
      </c>
      <c r="H2527" s="56">
        <v>44973</v>
      </c>
    </row>
    <row r="2528" spans="1:8" x14ac:dyDescent="0.25">
      <c r="A2528" s="121" t="s">
        <v>439</v>
      </c>
      <c r="B2528" s="86">
        <v>6</v>
      </c>
      <c r="C2528" s="105">
        <v>7230969</v>
      </c>
      <c r="D2528" s="48">
        <v>43768</v>
      </c>
      <c r="E2528" s="39" t="s">
        <v>193</v>
      </c>
      <c r="F2528" s="39" t="s">
        <v>38</v>
      </c>
      <c r="G2528" s="45"/>
      <c r="H2528" s="56">
        <v>44341</v>
      </c>
    </row>
    <row r="2529" spans="1:8" x14ac:dyDescent="0.25">
      <c r="A2529" s="121" t="s">
        <v>1329</v>
      </c>
      <c r="B2529" s="86">
        <v>6</v>
      </c>
      <c r="C2529" s="105">
        <v>7276732</v>
      </c>
      <c r="D2529" s="48">
        <v>44406</v>
      </c>
      <c r="E2529" s="39" t="s">
        <v>193</v>
      </c>
      <c r="F2529" s="39" t="s">
        <v>38</v>
      </c>
      <c r="G2529" s="45"/>
      <c r="H2529" s="56">
        <v>44907</v>
      </c>
    </row>
    <row r="2530" spans="1:8" x14ac:dyDescent="0.25">
      <c r="A2530" s="121" t="s">
        <v>1267</v>
      </c>
      <c r="B2530" s="86">
        <v>6</v>
      </c>
      <c r="C2530" s="105">
        <v>7274604</v>
      </c>
      <c r="D2530" s="48">
        <v>44375</v>
      </c>
      <c r="E2530" s="39" t="s">
        <v>193</v>
      </c>
      <c r="F2530" s="39" t="s">
        <v>38</v>
      </c>
      <c r="G2530" s="45"/>
      <c r="H2530" s="56">
        <v>44830</v>
      </c>
    </row>
    <row r="2531" spans="1:8" x14ac:dyDescent="0.25">
      <c r="A2531" s="121" t="s">
        <v>654</v>
      </c>
      <c r="B2531" s="86">
        <v>10</v>
      </c>
      <c r="C2531" s="105">
        <v>7243545</v>
      </c>
      <c r="D2531" s="48">
        <v>43927</v>
      </c>
      <c r="E2531" s="39" t="s">
        <v>193</v>
      </c>
      <c r="F2531" s="39" t="s">
        <v>38</v>
      </c>
      <c r="G2531" s="45"/>
      <c r="H2531" s="56">
        <v>44399</v>
      </c>
    </row>
    <row r="2532" spans="1:8" x14ac:dyDescent="0.25">
      <c r="A2532" s="121" t="s">
        <v>563</v>
      </c>
      <c r="B2532" s="86">
        <v>6</v>
      </c>
      <c r="C2532" s="105">
        <v>7238082</v>
      </c>
      <c r="D2532" s="48">
        <v>43859</v>
      </c>
      <c r="E2532" s="39" t="s">
        <v>193</v>
      </c>
      <c r="F2532" s="39" t="s">
        <v>38</v>
      </c>
      <c r="G2532" s="45"/>
      <c r="H2532" s="56">
        <v>44392</v>
      </c>
    </row>
    <row r="2533" spans="1:8" x14ac:dyDescent="0.25">
      <c r="A2533" s="18" t="s">
        <v>2261</v>
      </c>
      <c r="B2533" s="10">
        <v>6</v>
      </c>
      <c r="C2533" s="42">
        <v>7310940</v>
      </c>
      <c r="D2533" s="36">
        <v>44865</v>
      </c>
      <c r="E2533" s="39" t="s">
        <v>193</v>
      </c>
      <c r="F2533" s="39" t="s">
        <v>38</v>
      </c>
      <c r="H2533" s="40">
        <v>45363</v>
      </c>
    </row>
    <row r="2534" spans="1:8" x14ac:dyDescent="0.25">
      <c r="A2534" s="121" t="s">
        <v>2475</v>
      </c>
      <c r="B2534" s="86">
        <v>103</v>
      </c>
      <c r="C2534" s="105">
        <v>7320848</v>
      </c>
      <c r="D2534" s="48">
        <v>44991</v>
      </c>
      <c r="E2534" s="39" t="s">
        <v>193</v>
      </c>
      <c r="F2534" s="39" t="s">
        <v>38</v>
      </c>
      <c r="G2534" s="45"/>
      <c r="H2534" s="56">
        <v>45415</v>
      </c>
    </row>
    <row r="2535" spans="1:8" x14ac:dyDescent="0.25">
      <c r="A2535" s="121" t="s">
        <v>722</v>
      </c>
      <c r="B2535" s="86">
        <v>6</v>
      </c>
      <c r="C2535" s="105">
        <v>7251030</v>
      </c>
      <c r="D2535" s="48">
        <v>44042</v>
      </c>
      <c r="E2535" s="39" t="s">
        <v>193</v>
      </c>
      <c r="F2535" s="39" t="s">
        <v>38</v>
      </c>
      <c r="G2535" s="45"/>
      <c r="H2535" s="56">
        <v>44414</v>
      </c>
    </row>
    <row r="2536" spans="1:8" x14ac:dyDescent="0.25">
      <c r="A2536" s="121" t="s">
        <v>722</v>
      </c>
      <c r="B2536" s="86">
        <v>6</v>
      </c>
      <c r="C2536" s="105">
        <v>7254816</v>
      </c>
      <c r="D2536" s="48">
        <v>44102</v>
      </c>
      <c r="E2536" s="39" t="s">
        <v>193</v>
      </c>
      <c r="F2536" s="39" t="s">
        <v>38</v>
      </c>
      <c r="G2536" s="45"/>
      <c r="H2536" s="56">
        <v>44476</v>
      </c>
    </row>
    <row r="2537" spans="1:8" x14ac:dyDescent="0.25">
      <c r="A2537" s="121" t="s">
        <v>722</v>
      </c>
      <c r="B2537" s="86">
        <v>6</v>
      </c>
      <c r="C2537" s="105">
        <v>7257355</v>
      </c>
      <c r="D2537" s="48">
        <v>44133</v>
      </c>
      <c r="E2537" s="39" t="s">
        <v>193</v>
      </c>
      <c r="F2537" s="39" t="s">
        <v>38</v>
      </c>
      <c r="G2537" s="45"/>
      <c r="H2537" s="56">
        <v>44510</v>
      </c>
    </row>
    <row r="2538" spans="1:8" x14ac:dyDescent="0.25">
      <c r="A2538" s="121" t="s">
        <v>722</v>
      </c>
      <c r="B2538" s="86">
        <v>6</v>
      </c>
      <c r="C2538" s="105">
        <v>7257356</v>
      </c>
      <c r="D2538" s="48">
        <v>44133</v>
      </c>
      <c r="E2538" s="39" t="s">
        <v>193</v>
      </c>
      <c r="F2538" s="39" t="s">
        <v>38</v>
      </c>
      <c r="G2538" s="45"/>
      <c r="H2538" s="56">
        <v>44510</v>
      </c>
    </row>
    <row r="2539" spans="1:8" x14ac:dyDescent="0.25">
      <c r="A2539" s="121" t="s">
        <v>722</v>
      </c>
      <c r="B2539" s="86">
        <v>6</v>
      </c>
      <c r="C2539" s="105">
        <v>7259803</v>
      </c>
      <c r="D2539" s="48">
        <v>44165</v>
      </c>
      <c r="E2539" s="39" t="s">
        <v>193</v>
      </c>
      <c r="F2539" s="39" t="s">
        <v>38</v>
      </c>
      <c r="G2539" s="45"/>
      <c r="H2539" s="56">
        <v>44586</v>
      </c>
    </row>
    <row r="2540" spans="1:8" x14ac:dyDescent="0.25">
      <c r="A2540" s="121" t="s">
        <v>722</v>
      </c>
      <c r="B2540" s="86">
        <v>6</v>
      </c>
      <c r="C2540" s="105">
        <v>7303850</v>
      </c>
      <c r="D2540" s="48">
        <v>44770</v>
      </c>
      <c r="E2540" s="39" t="s">
        <v>193</v>
      </c>
      <c r="F2540" s="39" t="s">
        <v>38</v>
      </c>
      <c r="G2540" s="45"/>
      <c r="H2540" s="56">
        <v>45357</v>
      </c>
    </row>
    <row r="2541" spans="1:8" x14ac:dyDescent="0.25">
      <c r="A2541" s="121" t="s">
        <v>722</v>
      </c>
      <c r="B2541" s="86">
        <v>6</v>
      </c>
      <c r="C2541" s="105">
        <v>7306501</v>
      </c>
      <c r="D2541" s="48">
        <v>44804</v>
      </c>
      <c r="E2541" s="39" t="s">
        <v>193</v>
      </c>
      <c r="F2541" s="39" t="s">
        <v>38</v>
      </c>
      <c r="G2541" s="45"/>
      <c r="H2541" s="56">
        <v>45358</v>
      </c>
    </row>
    <row r="2542" spans="1:8" x14ac:dyDescent="0.25">
      <c r="A2542" s="18" t="s">
        <v>722</v>
      </c>
      <c r="B2542" s="10">
        <v>6</v>
      </c>
      <c r="C2542" s="42">
        <v>7310904</v>
      </c>
      <c r="D2542" s="36">
        <v>44865</v>
      </c>
      <c r="E2542" s="39" t="s">
        <v>193</v>
      </c>
      <c r="F2542" s="39" t="s">
        <v>38</v>
      </c>
      <c r="H2542" s="56">
        <v>45363</v>
      </c>
    </row>
    <row r="2543" spans="1:8" x14ac:dyDescent="0.25">
      <c r="A2543" s="121" t="s">
        <v>722</v>
      </c>
      <c r="B2543" s="86">
        <v>6</v>
      </c>
      <c r="C2543" s="105">
        <v>7322592</v>
      </c>
      <c r="D2543" s="48">
        <v>45015</v>
      </c>
      <c r="E2543" s="39" t="s">
        <v>193</v>
      </c>
      <c r="F2543" s="39" t="s">
        <v>38</v>
      </c>
      <c r="G2543" s="45"/>
      <c r="H2543" s="56">
        <v>45415</v>
      </c>
    </row>
    <row r="2544" spans="1:8" x14ac:dyDescent="0.25">
      <c r="A2544" s="121" t="s">
        <v>722</v>
      </c>
      <c r="B2544" s="86">
        <v>6</v>
      </c>
      <c r="C2544" s="105">
        <v>7298904</v>
      </c>
      <c r="D2544" s="48">
        <v>45071</v>
      </c>
      <c r="E2544" s="39" t="s">
        <v>193</v>
      </c>
      <c r="F2544" s="39" t="s">
        <v>38</v>
      </c>
      <c r="G2544" s="45"/>
      <c r="H2544" s="56">
        <v>45279</v>
      </c>
    </row>
    <row r="2545" spans="1:8" x14ac:dyDescent="0.25">
      <c r="A2545" s="121" t="s">
        <v>1581</v>
      </c>
      <c r="B2545" s="86">
        <v>6</v>
      </c>
      <c r="C2545" s="105">
        <v>7280837</v>
      </c>
      <c r="D2545" s="48">
        <v>44466</v>
      </c>
      <c r="E2545" s="39" t="s">
        <v>193</v>
      </c>
      <c r="F2545" s="39" t="s">
        <v>38</v>
      </c>
      <c r="G2545" s="45"/>
      <c r="H2545" s="56">
        <v>44998</v>
      </c>
    </row>
    <row r="2546" spans="1:8" x14ac:dyDescent="0.25">
      <c r="A2546" s="121" t="s">
        <v>1198</v>
      </c>
      <c r="B2546" s="86">
        <v>60</v>
      </c>
      <c r="C2546" s="105">
        <v>7271295</v>
      </c>
      <c r="D2546" s="48">
        <v>44330</v>
      </c>
      <c r="E2546" s="39" t="s">
        <v>193</v>
      </c>
      <c r="F2546" s="39" t="s">
        <v>38</v>
      </c>
      <c r="G2546" s="45"/>
      <c r="H2546" s="56">
        <v>44826</v>
      </c>
    </row>
    <row r="2547" spans="1:8" x14ac:dyDescent="0.25">
      <c r="A2547" s="121" t="s">
        <v>1667</v>
      </c>
      <c r="B2547" s="86">
        <v>6</v>
      </c>
      <c r="C2547" s="105">
        <v>7285965</v>
      </c>
      <c r="D2547" s="48">
        <v>44529</v>
      </c>
      <c r="E2547" s="39" t="s">
        <v>193</v>
      </c>
      <c r="F2547" s="39" t="s">
        <v>38</v>
      </c>
      <c r="G2547" s="45"/>
      <c r="H2547" s="56">
        <v>44998</v>
      </c>
    </row>
    <row r="2548" spans="1:8" x14ac:dyDescent="0.25">
      <c r="A2548" s="121" t="s">
        <v>1335</v>
      </c>
      <c r="B2548" s="86">
        <v>9.6</v>
      </c>
      <c r="C2548" s="105">
        <v>32295</v>
      </c>
      <c r="D2548" s="48">
        <v>44852</v>
      </c>
      <c r="E2548" s="39" t="s">
        <v>100</v>
      </c>
      <c r="F2548" s="39" t="s">
        <v>1336</v>
      </c>
      <c r="G2548" s="45" t="s">
        <v>1337</v>
      </c>
      <c r="H2548" s="56">
        <v>44910</v>
      </c>
    </row>
    <row r="2549" spans="1:8" x14ac:dyDescent="0.25">
      <c r="A2549" s="121" t="s">
        <v>198</v>
      </c>
      <c r="B2549" s="86">
        <v>6</v>
      </c>
      <c r="C2549" s="105">
        <v>7294378</v>
      </c>
      <c r="D2549" s="48">
        <v>44650</v>
      </c>
      <c r="E2549" s="39" t="s">
        <v>193</v>
      </c>
      <c r="F2549" s="39" t="s">
        <v>38</v>
      </c>
      <c r="G2549" s="45"/>
      <c r="H2549" s="56">
        <v>45002</v>
      </c>
    </row>
    <row r="2550" spans="1:8" x14ac:dyDescent="0.25">
      <c r="A2550" s="121" t="s">
        <v>2044</v>
      </c>
      <c r="B2550" s="86">
        <v>6</v>
      </c>
      <c r="C2550" s="105">
        <v>7303807</v>
      </c>
      <c r="D2550" s="48">
        <v>44770</v>
      </c>
      <c r="E2550" s="39" t="s">
        <v>193</v>
      </c>
      <c r="F2550" s="39" t="s">
        <v>38</v>
      </c>
      <c r="G2550" s="45"/>
      <c r="H2550" s="56">
        <v>45357</v>
      </c>
    </row>
    <row r="2551" spans="1:8" x14ac:dyDescent="0.25">
      <c r="A2551" s="121" t="s">
        <v>2021</v>
      </c>
      <c r="B2551" s="86">
        <v>14.85</v>
      </c>
      <c r="C2551" s="105">
        <v>7301840</v>
      </c>
      <c r="D2551" s="48">
        <v>44743</v>
      </c>
      <c r="E2551" s="39" t="s">
        <v>193</v>
      </c>
      <c r="F2551" s="39" t="s">
        <v>38</v>
      </c>
      <c r="G2551" s="45"/>
      <c r="H2551" s="56">
        <v>45357</v>
      </c>
    </row>
    <row r="2552" spans="1:8" x14ac:dyDescent="0.25">
      <c r="A2552" s="121" t="s">
        <v>511</v>
      </c>
      <c r="B2552" s="86">
        <v>6</v>
      </c>
      <c r="C2552" s="105">
        <v>7233278</v>
      </c>
      <c r="D2552" s="48">
        <v>43790</v>
      </c>
      <c r="E2552" s="39" t="s">
        <v>193</v>
      </c>
      <c r="F2552" s="39" t="s">
        <v>38</v>
      </c>
      <c r="G2552" s="45"/>
      <c r="H2552" s="56">
        <v>44341</v>
      </c>
    </row>
    <row r="2553" spans="1:8" x14ac:dyDescent="0.25">
      <c r="A2553" s="121" t="s">
        <v>1026</v>
      </c>
      <c r="B2553" s="86">
        <v>14.38</v>
      </c>
      <c r="C2553" s="105">
        <v>160288</v>
      </c>
      <c r="D2553" s="48">
        <v>44174</v>
      </c>
      <c r="E2553" s="39" t="s">
        <v>193</v>
      </c>
      <c r="F2553" s="39" t="s">
        <v>1027</v>
      </c>
      <c r="G2553" s="45"/>
      <c r="H2553" s="56">
        <v>44672</v>
      </c>
    </row>
    <row r="2554" spans="1:8" x14ac:dyDescent="0.25">
      <c r="A2554" s="121" t="s">
        <v>915</v>
      </c>
      <c r="B2554" s="86">
        <v>3</v>
      </c>
      <c r="C2554" s="105">
        <v>120995</v>
      </c>
      <c r="D2554" s="48">
        <v>44602</v>
      </c>
      <c r="E2554" s="39" t="s">
        <v>0</v>
      </c>
      <c r="F2554" s="39" t="s">
        <v>205</v>
      </c>
      <c r="G2554" s="45" t="s">
        <v>958</v>
      </c>
      <c r="H2554" s="56">
        <v>44606</v>
      </c>
    </row>
    <row r="2555" spans="1:8" x14ac:dyDescent="0.25">
      <c r="A2555" s="18" t="s">
        <v>2230</v>
      </c>
      <c r="B2555" s="10">
        <v>6</v>
      </c>
      <c r="C2555" s="42">
        <v>7310784</v>
      </c>
      <c r="D2555" s="36">
        <v>44865</v>
      </c>
      <c r="E2555" s="39" t="s">
        <v>193</v>
      </c>
      <c r="F2555" s="39" t="s">
        <v>38</v>
      </c>
      <c r="H2555" s="56">
        <v>45363</v>
      </c>
    </row>
    <row r="2556" spans="1:8" x14ac:dyDescent="0.25">
      <c r="A2556" s="121" t="s">
        <v>1904</v>
      </c>
      <c r="B2556" s="86">
        <v>6</v>
      </c>
      <c r="C2556" s="105">
        <v>7298934</v>
      </c>
      <c r="D2556" s="48">
        <v>45071</v>
      </c>
      <c r="E2556" s="39" t="s">
        <v>193</v>
      </c>
      <c r="F2556" s="39" t="s">
        <v>38</v>
      </c>
      <c r="G2556" s="45"/>
      <c r="H2556" s="56">
        <v>45279</v>
      </c>
    </row>
    <row r="2557" spans="1:8" x14ac:dyDescent="0.25">
      <c r="A2557" s="121" t="s">
        <v>730</v>
      </c>
      <c r="B2557" s="86">
        <v>6</v>
      </c>
      <c r="C2557" s="105">
        <v>7251103</v>
      </c>
      <c r="D2557" s="48">
        <v>44042</v>
      </c>
      <c r="E2557" s="39" t="s">
        <v>193</v>
      </c>
      <c r="F2557" s="39" t="s">
        <v>38</v>
      </c>
      <c r="G2557" s="45"/>
      <c r="H2557" s="56">
        <v>44414</v>
      </c>
    </row>
    <row r="2558" spans="1:8" x14ac:dyDescent="0.25">
      <c r="A2558" s="121" t="s">
        <v>522</v>
      </c>
      <c r="B2558" s="86">
        <v>6</v>
      </c>
      <c r="C2558" s="105">
        <v>7233402</v>
      </c>
      <c r="D2558" s="48">
        <v>43790</v>
      </c>
      <c r="E2558" s="39" t="s">
        <v>193</v>
      </c>
      <c r="F2558" s="39" t="s">
        <v>38</v>
      </c>
      <c r="G2558" s="45"/>
      <c r="H2558" s="56">
        <v>44341</v>
      </c>
    </row>
    <row r="2559" spans="1:8" x14ac:dyDescent="0.25">
      <c r="A2559" s="121" t="s">
        <v>1033</v>
      </c>
      <c r="B2559" s="86">
        <v>6</v>
      </c>
      <c r="C2559" s="105">
        <v>7263601</v>
      </c>
      <c r="D2559" s="48">
        <v>44223</v>
      </c>
      <c r="E2559" s="39" t="s">
        <v>193</v>
      </c>
      <c r="F2559" s="39" t="s">
        <v>38</v>
      </c>
      <c r="G2559" s="45"/>
      <c r="H2559" s="56">
        <v>44676</v>
      </c>
    </row>
    <row r="2560" spans="1:8" x14ac:dyDescent="0.25">
      <c r="A2560" s="121" t="s">
        <v>2040</v>
      </c>
      <c r="B2560" s="86">
        <v>6</v>
      </c>
      <c r="C2560" s="105">
        <v>7303781</v>
      </c>
      <c r="D2560" s="48">
        <v>44770</v>
      </c>
      <c r="E2560" s="39" t="s">
        <v>193</v>
      </c>
      <c r="F2560" s="39" t="s">
        <v>38</v>
      </c>
      <c r="G2560" s="45"/>
      <c r="H2560" s="56">
        <v>45357</v>
      </c>
    </row>
    <row r="2561" spans="1:8" x14ac:dyDescent="0.25">
      <c r="A2561" s="121" t="s">
        <v>844</v>
      </c>
      <c r="B2561" s="86">
        <v>10</v>
      </c>
      <c r="C2561" s="105">
        <v>7258588</v>
      </c>
      <c r="D2561" s="48">
        <v>44153</v>
      </c>
      <c r="E2561" s="39" t="s">
        <v>193</v>
      </c>
      <c r="F2561" s="39" t="s">
        <v>38</v>
      </c>
      <c r="G2561" s="45"/>
      <c r="H2561" s="56">
        <v>44544</v>
      </c>
    </row>
    <row r="2562" spans="1:8" x14ac:dyDescent="0.25">
      <c r="A2562" s="121" t="s">
        <v>1009</v>
      </c>
      <c r="B2562" s="86">
        <v>6</v>
      </c>
      <c r="C2562" s="105">
        <v>7261559</v>
      </c>
      <c r="D2562" s="48">
        <v>44187</v>
      </c>
      <c r="E2562" s="39" t="s">
        <v>193</v>
      </c>
      <c r="F2562" s="39" t="s">
        <v>38</v>
      </c>
      <c r="G2562" s="45"/>
      <c r="H2562" s="56">
        <v>44672</v>
      </c>
    </row>
    <row r="2563" spans="1:8" x14ac:dyDescent="0.25">
      <c r="A2563" s="121" t="s">
        <v>1867</v>
      </c>
      <c r="B2563" s="86">
        <v>6</v>
      </c>
      <c r="C2563" s="105">
        <v>7296586</v>
      </c>
      <c r="D2563" s="48">
        <v>45043</v>
      </c>
      <c r="E2563" s="39" t="s">
        <v>193</v>
      </c>
      <c r="F2563" s="39" t="s">
        <v>38</v>
      </c>
      <c r="G2563" s="45"/>
      <c r="H2563" s="56">
        <v>45279</v>
      </c>
    </row>
    <row r="2564" spans="1:8" x14ac:dyDescent="0.25">
      <c r="A2564" s="121" t="s">
        <v>745</v>
      </c>
      <c r="B2564" s="86">
        <v>6</v>
      </c>
      <c r="C2564" s="105">
        <v>7252935</v>
      </c>
      <c r="D2564" s="48">
        <v>44074</v>
      </c>
      <c r="E2564" s="39" t="s">
        <v>193</v>
      </c>
      <c r="F2564" s="39" t="s">
        <v>38</v>
      </c>
      <c r="G2564" s="45"/>
      <c r="H2564" s="56">
        <v>44442</v>
      </c>
    </row>
    <row r="2565" spans="1:8" x14ac:dyDescent="0.25">
      <c r="A2565" s="121" t="s">
        <v>2149</v>
      </c>
      <c r="B2565" s="86">
        <v>4.5999999999999996</v>
      </c>
      <c r="C2565" s="105">
        <v>160370</v>
      </c>
      <c r="D2565" s="48">
        <v>44804</v>
      </c>
      <c r="E2565" s="39" t="s">
        <v>193</v>
      </c>
      <c r="F2565" s="39" t="s">
        <v>38</v>
      </c>
      <c r="G2565" s="45"/>
      <c r="H2565" s="56">
        <v>45358</v>
      </c>
    </row>
    <row r="2566" spans="1:8" x14ac:dyDescent="0.25">
      <c r="A2566" s="121" t="s">
        <v>1111</v>
      </c>
      <c r="B2566" s="86">
        <v>6</v>
      </c>
      <c r="C2566" s="105">
        <v>7267705</v>
      </c>
      <c r="D2566" s="48">
        <v>44284</v>
      </c>
      <c r="E2566" s="39" t="s">
        <v>193</v>
      </c>
      <c r="F2566" s="39" t="s">
        <v>38</v>
      </c>
      <c r="G2566" s="45"/>
      <c r="H2566" s="56">
        <v>44683</v>
      </c>
    </row>
    <row r="2567" spans="1:8" x14ac:dyDescent="0.25">
      <c r="A2567" s="121" t="s">
        <v>1042</v>
      </c>
      <c r="B2567" s="86">
        <v>6</v>
      </c>
      <c r="C2567" s="105">
        <v>7263639</v>
      </c>
      <c r="D2567" s="48">
        <v>44223</v>
      </c>
      <c r="E2567" s="39" t="s">
        <v>193</v>
      </c>
      <c r="F2567" s="39" t="s">
        <v>38</v>
      </c>
      <c r="G2567" s="45"/>
      <c r="H2567" s="56">
        <v>44676</v>
      </c>
    </row>
    <row r="2568" spans="1:8" x14ac:dyDescent="0.25">
      <c r="A2568" s="121" t="s">
        <v>2425</v>
      </c>
      <c r="B2568" s="86">
        <v>6</v>
      </c>
      <c r="C2568" s="105">
        <v>7320151</v>
      </c>
      <c r="D2568" s="48">
        <v>44985</v>
      </c>
      <c r="E2568" s="39" t="s">
        <v>193</v>
      </c>
      <c r="F2568" s="39" t="s">
        <v>38</v>
      </c>
      <c r="G2568" s="45"/>
      <c r="H2568" s="56">
        <v>45371</v>
      </c>
    </row>
    <row r="2569" spans="1:8" x14ac:dyDescent="0.25">
      <c r="A2569" s="121" t="s">
        <v>805</v>
      </c>
      <c r="B2569" s="86">
        <v>40</v>
      </c>
      <c r="C2569" s="105">
        <v>7256582</v>
      </c>
      <c r="D2569" s="48">
        <v>44126</v>
      </c>
      <c r="E2569" s="39" t="s">
        <v>193</v>
      </c>
      <c r="F2569" s="39" t="s">
        <v>38</v>
      </c>
      <c r="G2569" s="45"/>
      <c r="H2569" s="56">
        <v>44510</v>
      </c>
    </row>
    <row r="2570" spans="1:8" x14ac:dyDescent="0.25">
      <c r="A2570" s="121" t="s">
        <v>1739</v>
      </c>
      <c r="B2570" s="86">
        <v>163.99</v>
      </c>
      <c r="C2570" s="105">
        <v>7291605</v>
      </c>
      <c r="D2570" s="48">
        <v>44615</v>
      </c>
      <c r="E2570" s="39" t="s">
        <v>193</v>
      </c>
      <c r="F2570" s="39" t="s">
        <v>38</v>
      </c>
      <c r="G2570" s="45"/>
      <c r="H2570" s="56">
        <v>45002</v>
      </c>
    </row>
    <row r="2571" spans="1:8" x14ac:dyDescent="0.25">
      <c r="A2571" s="121" t="s">
        <v>761</v>
      </c>
      <c r="B2571" s="86">
        <v>6</v>
      </c>
      <c r="C2571" s="105">
        <v>7253085</v>
      </c>
      <c r="D2571" s="48">
        <v>44074</v>
      </c>
      <c r="E2571" s="39" t="s">
        <v>193</v>
      </c>
      <c r="F2571" s="39" t="s">
        <v>38</v>
      </c>
      <c r="G2571" s="45"/>
      <c r="H2571" s="56">
        <v>44442</v>
      </c>
    </row>
    <row r="2572" spans="1:8" x14ac:dyDescent="0.25">
      <c r="A2572" s="18" t="s">
        <v>2404</v>
      </c>
      <c r="B2572" s="10">
        <v>6</v>
      </c>
      <c r="C2572" s="42">
        <v>7318240</v>
      </c>
      <c r="D2572" s="36">
        <v>44957</v>
      </c>
      <c r="E2572" s="39" t="s">
        <v>193</v>
      </c>
      <c r="F2572" s="39" t="s">
        <v>38</v>
      </c>
      <c r="H2572" s="40">
        <v>45363</v>
      </c>
    </row>
    <row r="2573" spans="1:8" x14ac:dyDescent="0.25">
      <c r="A2573" s="18" t="s">
        <v>2404</v>
      </c>
      <c r="B2573" s="10">
        <v>6</v>
      </c>
      <c r="C2573" s="42">
        <v>7318286</v>
      </c>
      <c r="D2573" s="36">
        <v>44957</v>
      </c>
      <c r="E2573" s="39" t="s">
        <v>193</v>
      </c>
      <c r="F2573" s="39" t="s">
        <v>38</v>
      </c>
      <c r="H2573" s="40">
        <v>45363</v>
      </c>
    </row>
    <row r="2574" spans="1:8" x14ac:dyDescent="0.25">
      <c r="A2574" s="18" t="s">
        <v>2271</v>
      </c>
      <c r="B2574" s="10">
        <v>6</v>
      </c>
      <c r="C2574" s="42">
        <v>7310986</v>
      </c>
      <c r="D2574" s="36">
        <v>44865</v>
      </c>
      <c r="E2574" s="39" t="s">
        <v>193</v>
      </c>
      <c r="F2574" s="39" t="s">
        <v>38</v>
      </c>
      <c r="H2574" s="40">
        <v>45363</v>
      </c>
    </row>
    <row r="2575" spans="1:8" x14ac:dyDescent="0.25">
      <c r="A2575" s="18" t="s">
        <v>2271</v>
      </c>
      <c r="B2575" s="10">
        <v>6</v>
      </c>
      <c r="C2575" s="42">
        <v>7313782</v>
      </c>
      <c r="D2575" s="36">
        <v>44895</v>
      </c>
      <c r="E2575" s="39" t="s">
        <v>193</v>
      </c>
      <c r="F2575" s="39" t="s">
        <v>38</v>
      </c>
      <c r="H2575" s="40">
        <v>45363</v>
      </c>
    </row>
    <row r="2576" spans="1:8" x14ac:dyDescent="0.25">
      <c r="A2576" s="121" t="s">
        <v>2160</v>
      </c>
      <c r="B2576" s="86">
        <v>6</v>
      </c>
      <c r="C2576" s="105">
        <v>7308629</v>
      </c>
      <c r="D2576" s="48">
        <v>44834</v>
      </c>
      <c r="E2576" s="39" t="s">
        <v>193</v>
      </c>
      <c r="F2576" s="39" t="s">
        <v>38</v>
      </c>
      <c r="G2576" s="45"/>
      <c r="H2576" s="56">
        <v>45359</v>
      </c>
    </row>
    <row r="2577" spans="1:8" x14ac:dyDescent="0.25">
      <c r="A2577" s="121" t="s">
        <v>1535</v>
      </c>
      <c r="B2577" s="86">
        <v>6</v>
      </c>
      <c r="C2577" s="105">
        <v>7278855</v>
      </c>
      <c r="D2577" s="48">
        <v>44435</v>
      </c>
      <c r="E2577" s="39" t="s">
        <v>193</v>
      </c>
      <c r="F2577" s="39" t="s">
        <v>38</v>
      </c>
      <c r="G2577" s="45"/>
      <c r="H2577" s="56">
        <v>44998</v>
      </c>
    </row>
    <row r="2578" spans="1:8" x14ac:dyDescent="0.25">
      <c r="A2578" s="121" t="s">
        <v>1535</v>
      </c>
      <c r="B2578" s="86">
        <v>6</v>
      </c>
      <c r="C2578" s="105">
        <v>7280596</v>
      </c>
      <c r="D2578" s="48">
        <v>44466</v>
      </c>
      <c r="E2578" s="39" t="s">
        <v>193</v>
      </c>
      <c r="F2578" s="39" t="s">
        <v>38</v>
      </c>
      <c r="G2578" s="45"/>
      <c r="H2578" s="56">
        <v>44998</v>
      </c>
    </row>
    <row r="2579" spans="1:8" x14ac:dyDescent="0.25">
      <c r="A2579" s="121" t="s">
        <v>1661</v>
      </c>
      <c r="B2579" s="86">
        <v>6</v>
      </c>
      <c r="C2579" s="105">
        <v>7285931</v>
      </c>
      <c r="D2579" s="48">
        <v>44529</v>
      </c>
      <c r="E2579" s="39" t="s">
        <v>193</v>
      </c>
      <c r="F2579" s="39" t="s">
        <v>38</v>
      </c>
      <c r="G2579" s="45"/>
      <c r="H2579" s="56">
        <v>44998</v>
      </c>
    </row>
    <row r="2580" spans="1:8" x14ac:dyDescent="0.25">
      <c r="A2580" s="121" t="s">
        <v>2078</v>
      </c>
      <c r="B2580" s="86">
        <v>2</v>
      </c>
      <c r="C2580" s="105">
        <v>7300531</v>
      </c>
      <c r="D2580" s="48">
        <v>44727</v>
      </c>
      <c r="E2580" s="39" t="s">
        <v>193</v>
      </c>
      <c r="F2580" s="39" t="s">
        <v>38</v>
      </c>
      <c r="G2580" s="45"/>
      <c r="H2580" s="56">
        <v>45356</v>
      </c>
    </row>
    <row r="2581" spans="1:8" x14ac:dyDescent="0.25">
      <c r="A2581" s="121" t="s">
        <v>587</v>
      </c>
      <c r="B2581" s="86">
        <v>6</v>
      </c>
      <c r="C2581" s="105">
        <v>7240133</v>
      </c>
      <c r="D2581" s="48">
        <v>43886</v>
      </c>
      <c r="E2581" s="39" t="s">
        <v>193</v>
      </c>
      <c r="F2581" s="39" t="s">
        <v>38</v>
      </c>
      <c r="G2581" s="45"/>
      <c r="H2581" s="56">
        <v>44397</v>
      </c>
    </row>
    <row r="2582" spans="1:8" x14ac:dyDescent="0.25">
      <c r="A2582" s="121" t="s">
        <v>1240</v>
      </c>
      <c r="B2582" s="86">
        <v>6</v>
      </c>
      <c r="C2582" s="105">
        <v>7274402</v>
      </c>
      <c r="D2582" s="48">
        <v>44375</v>
      </c>
      <c r="E2582" s="39" t="s">
        <v>193</v>
      </c>
      <c r="F2582" s="39" t="s">
        <v>38</v>
      </c>
      <c r="G2582" s="45"/>
      <c r="H2582" s="56">
        <v>44830</v>
      </c>
    </row>
    <row r="2583" spans="1:8" x14ac:dyDescent="0.25">
      <c r="A2583" s="121" t="s">
        <v>405</v>
      </c>
      <c r="B2583" s="86">
        <v>73.5</v>
      </c>
      <c r="C2583" s="105">
        <v>118344</v>
      </c>
      <c r="D2583" s="48">
        <v>44245</v>
      </c>
      <c r="E2583" s="39" t="s">
        <v>0</v>
      </c>
      <c r="F2583" s="39" t="s">
        <v>205</v>
      </c>
      <c r="G2583" s="45" t="s">
        <v>406</v>
      </c>
      <c r="H2583" s="56">
        <v>44244</v>
      </c>
    </row>
    <row r="2584" spans="1:8" x14ac:dyDescent="0.25">
      <c r="A2584" s="121" t="s">
        <v>910</v>
      </c>
      <c r="B2584" s="86">
        <v>35</v>
      </c>
      <c r="C2584" s="105">
        <v>120586</v>
      </c>
      <c r="D2584" s="48">
        <v>44602</v>
      </c>
      <c r="E2584" s="39" t="s">
        <v>0</v>
      </c>
      <c r="F2584" s="39" t="s">
        <v>205</v>
      </c>
      <c r="G2584" s="45" t="s">
        <v>952</v>
      </c>
      <c r="H2584" s="56">
        <v>44606</v>
      </c>
    </row>
    <row r="2585" spans="1:8" x14ac:dyDescent="0.25">
      <c r="A2585" s="121" t="s">
        <v>1841</v>
      </c>
      <c r="B2585" s="86">
        <v>186.08</v>
      </c>
      <c r="C2585" s="105">
        <v>160349</v>
      </c>
      <c r="D2585" s="48">
        <v>44664</v>
      </c>
      <c r="E2585" s="39" t="s">
        <v>193</v>
      </c>
      <c r="F2585" s="39" t="s">
        <v>1027</v>
      </c>
      <c r="G2585" s="45"/>
      <c r="H2585" s="56">
        <v>45279</v>
      </c>
    </row>
    <row r="2586" spans="1:8" x14ac:dyDescent="0.25">
      <c r="A2586" s="121" t="s">
        <v>1620</v>
      </c>
      <c r="B2586" s="86">
        <v>6</v>
      </c>
      <c r="C2586" s="105">
        <v>7282818</v>
      </c>
      <c r="D2586" s="48">
        <v>44496</v>
      </c>
      <c r="E2586" s="39" t="s">
        <v>193</v>
      </c>
      <c r="F2586" s="39" t="s">
        <v>38</v>
      </c>
      <c r="G2586" s="45"/>
      <c r="H2586" s="56">
        <v>44998</v>
      </c>
    </row>
    <row r="2587" spans="1:8" x14ac:dyDescent="0.25">
      <c r="A2587" s="121" t="s">
        <v>603</v>
      </c>
      <c r="B2587" s="86">
        <v>6</v>
      </c>
      <c r="C2587" s="105">
        <v>7240280</v>
      </c>
      <c r="D2587" s="48">
        <v>43886</v>
      </c>
      <c r="E2587" s="39" t="s">
        <v>193</v>
      </c>
      <c r="F2587" s="39" t="s">
        <v>38</v>
      </c>
      <c r="G2587" s="45"/>
      <c r="H2587" s="56">
        <v>44397</v>
      </c>
    </row>
    <row r="2588" spans="1:8" x14ac:dyDescent="0.25">
      <c r="A2588" s="121" t="s">
        <v>603</v>
      </c>
      <c r="B2588" s="86">
        <v>6</v>
      </c>
      <c r="C2588" s="105">
        <v>7248754</v>
      </c>
      <c r="D2588" s="48">
        <v>44007</v>
      </c>
      <c r="E2588" s="39" t="s">
        <v>193</v>
      </c>
      <c r="F2588" s="39" t="s">
        <v>38</v>
      </c>
      <c r="G2588" s="45"/>
      <c r="H2588" s="56">
        <v>44400</v>
      </c>
    </row>
    <row r="2589" spans="1:8" x14ac:dyDescent="0.25">
      <c r="A2589" s="121" t="s">
        <v>1716</v>
      </c>
      <c r="B2589" s="86">
        <v>6</v>
      </c>
      <c r="C2589" s="105">
        <v>7290188</v>
      </c>
      <c r="D2589" s="48">
        <v>44588</v>
      </c>
      <c r="E2589" s="39" t="s">
        <v>193</v>
      </c>
      <c r="F2589" s="39" t="s">
        <v>38</v>
      </c>
      <c r="G2589" s="45"/>
      <c r="H2589" s="56">
        <v>45001</v>
      </c>
    </row>
    <row r="2590" spans="1:8" x14ac:dyDescent="0.25">
      <c r="A2590" s="121" t="s">
        <v>660</v>
      </c>
      <c r="B2590" s="86">
        <v>250</v>
      </c>
      <c r="C2590" s="105">
        <v>7244495</v>
      </c>
      <c r="D2590" s="48">
        <v>43941</v>
      </c>
      <c r="E2590" s="39" t="s">
        <v>193</v>
      </c>
      <c r="F2590" s="39" t="s">
        <v>38</v>
      </c>
      <c r="G2590" s="45"/>
      <c r="H2590" s="56">
        <v>44399</v>
      </c>
    </row>
    <row r="2591" spans="1:8" x14ac:dyDescent="0.25">
      <c r="A2591" s="66" t="s">
        <v>171</v>
      </c>
      <c r="B2591" s="83">
        <v>0.2</v>
      </c>
      <c r="C2591" s="113">
        <v>38672</v>
      </c>
      <c r="D2591" s="67" t="s">
        <v>121</v>
      </c>
      <c r="E2591" s="43" t="s">
        <v>194</v>
      </c>
      <c r="F2591" s="43" t="s">
        <v>144</v>
      </c>
      <c r="G2591" s="88" t="s">
        <v>145</v>
      </c>
      <c r="H2591" s="91">
        <v>42516</v>
      </c>
    </row>
    <row r="2592" spans="1:8" x14ac:dyDescent="0.25">
      <c r="A2592" s="121" t="s">
        <v>1419</v>
      </c>
      <c r="B2592" s="86">
        <v>6</v>
      </c>
      <c r="C2592" s="105">
        <v>126890</v>
      </c>
      <c r="D2592" s="48">
        <v>44973</v>
      </c>
      <c r="E2592" s="39" t="s">
        <v>0</v>
      </c>
      <c r="F2592" s="39" t="s">
        <v>205</v>
      </c>
      <c r="G2592" s="45" t="s">
        <v>1504</v>
      </c>
      <c r="H2592" s="56">
        <v>44973</v>
      </c>
    </row>
    <row r="2593" spans="1:8" x14ac:dyDescent="0.25">
      <c r="A2593" s="121" t="s">
        <v>771</v>
      </c>
      <c r="B2593" s="86">
        <v>6</v>
      </c>
      <c r="C2593" s="105">
        <v>7254652</v>
      </c>
      <c r="D2593" s="48">
        <v>44097</v>
      </c>
      <c r="E2593" s="39" t="s">
        <v>193</v>
      </c>
      <c r="F2593" s="39" t="s">
        <v>38</v>
      </c>
      <c r="G2593" s="45"/>
      <c r="H2593" s="56">
        <v>44476</v>
      </c>
    </row>
    <row r="2594" spans="1:8" x14ac:dyDescent="0.25">
      <c r="A2594" s="121" t="s">
        <v>1777</v>
      </c>
      <c r="B2594" s="86">
        <v>6</v>
      </c>
      <c r="C2594" s="105">
        <v>7292147</v>
      </c>
      <c r="D2594" s="48">
        <v>44616</v>
      </c>
      <c r="E2594" s="39" t="s">
        <v>193</v>
      </c>
      <c r="F2594" s="39" t="s">
        <v>38</v>
      </c>
      <c r="G2594" s="45"/>
      <c r="H2594" s="56">
        <v>45002</v>
      </c>
    </row>
    <row r="2595" spans="1:8" x14ac:dyDescent="0.25">
      <c r="A2595" s="121" t="s">
        <v>359</v>
      </c>
      <c r="B2595" s="86">
        <v>5</v>
      </c>
      <c r="C2595" s="105">
        <v>115138</v>
      </c>
      <c r="D2595" s="48">
        <v>44245</v>
      </c>
      <c r="E2595" s="39" t="s">
        <v>0</v>
      </c>
      <c r="F2595" s="39" t="s">
        <v>205</v>
      </c>
      <c r="G2595" s="45" t="s">
        <v>207</v>
      </c>
      <c r="H2595" s="56">
        <v>44244</v>
      </c>
    </row>
    <row r="2596" spans="1:8" x14ac:dyDescent="0.25">
      <c r="A2596" s="121" t="s">
        <v>359</v>
      </c>
      <c r="B2596" s="86">
        <v>5</v>
      </c>
      <c r="C2596" s="105">
        <v>115484</v>
      </c>
      <c r="D2596" s="48">
        <v>44245</v>
      </c>
      <c r="E2596" s="39" t="s">
        <v>0</v>
      </c>
      <c r="F2596" s="39" t="s">
        <v>205</v>
      </c>
      <c r="G2596" s="45" t="s">
        <v>207</v>
      </c>
      <c r="H2596" s="56">
        <v>44244</v>
      </c>
    </row>
    <row r="2597" spans="1:8" x14ac:dyDescent="0.25">
      <c r="A2597" s="121" t="s">
        <v>359</v>
      </c>
      <c r="B2597" s="86">
        <v>5</v>
      </c>
      <c r="C2597" s="105">
        <v>116202</v>
      </c>
      <c r="D2597" s="48">
        <v>44245</v>
      </c>
      <c r="E2597" s="39" t="s">
        <v>0</v>
      </c>
      <c r="F2597" s="39" t="s">
        <v>205</v>
      </c>
      <c r="G2597" s="45" t="s">
        <v>207</v>
      </c>
      <c r="H2597" s="56">
        <v>44244</v>
      </c>
    </row>
    <row r="2598" spans="1:8" x14ac:dyDescent="0.25">
      <c r="A2598" s="121" t="s">
        <v>359</v>
      </c>
      <c r="B2598" s="86">
        <v>5</v>
      </c>
      <c r="C2598" s="105">
        <v>116253</v>
      </c>
      <c r="D2598" s="48">
        <v>44245</v>
      </c>
      <c r="E2598" s="39" t="s">
        <v>0</v>
      </c>
      <c r="F2598" s="39" t="s">
        <v>205</v>
      </c>
      <c r="G2598" s="45" t="s">
        <v>207</v>
      </c>
      <c r="H2598" s="56">
        <v>44244</v>
      </c>
    </row>
    <row r="2599" spans="1:8" x14ac:dyDescent="0.25">
      <c r="A2599" s="121" t="s">
        <v>359</v>
      </c>
      <c r="B2599" s="86">
        <v>5</v>
      </c>
      <c r="C2599" s="105">
        <v>116773</v>
      </c>
      <c r="D2599" s="48">
        <v>44245</v>
      </c>
      <c r="E2599" s="39" t="s">
        <v>0</v>
      </c>
      <c r="F2599" s="39" t="s">
        <v>205</v>
      </c>
      <c r="G2599" s="45" t="s">
        <v>207</v>
      </c>
      <c r="H2599" s="56">
        <v>44244</v>
      </c>
    </row>
    <row r="2600" spans="1:8" x14ac:dyDescent="0.25">
      <c r="A2600" s="121" t="s">
        <v>359</v>
      </c>
      <c r="B2600" s="86">
        <v>5</v>
      </c>
      <c r="C2600" s="105">
        <v>117147</v>
      </c>
      <c r="D2600" s="48">
        <v>44245</v>
      </c>
      <c r="E2600" s="39" t="s">
        <v>0</v>
      </c>
      <c r="F2600" s="39" t="s">
        <v>205</v>
      </c>
      <c r="G2600" s="45" t="s">
        <v>182</v>
      </c>
      <c r="H2600" s="56">
        <v>44244</v>
      </c>
    </row>
    <row r="2601" spans="1:8" x14ac:dyDescent="0.25">
      <c r="A2601" s="121" t="s">
        <v>359</v>
      </c>
      <c r="B2601" s="86">
        <v>5</v>
      </c>
      <c r="C2601" s="105">
        <v>117738</v>
      </c>
      <c r="D2601" s="48">
        <v>44245</v>
      </c>
      <c r="E2601" s="39" t="s">
        <v>0</v>
      </c>
      <c r="F2601" s="39" t="s">
        <v>205</v>
      </c>
      <c r="G2601" s="45" t="s">
        <v>207</v>
      </c>
      <c r="H2601" s="56">
        <v>44244</v>
      </c>
    </row>
    <row r="2602" spans="1:8" x14ac:dyDescent="0.25">
      <c r="A2602" s="121" t="s">
        <v>359</v>
      </c>
      <c r="B2602" s="86">
        <v>5</v>
      </c>
      <c r="C2602" s="105">
        <v>117925</v>
      </c>
      <c r="D2602" s="48">
        <v>44245</v>
      </c>
      <c r="E2602" s="39" t="s">
        <v>0</v>
      </c>
      <c r="F2602" s="39" t="s">
        <v>205</v>
      </c>
      <c r="G2602" s="45" t="s">
        <v>207</v>
      </c>
      <c r="H2602" s="56">
        <v>44244</v>
      </c>
    </row>
    <row r="2603" spans="1:8" x14ac:dyDescent="0.25">
      <c r="A2603" s="121" t="s">
        <v>359</v>
      </c>
      <c r="B2603" s="86">
        <v>5</v>
      </c>
      <c r="C2603" s="105">
        <v>118589</v>
      </c>
      <c r="D2603" s="48">
        <v>44245</v>
      </c>
      <c r="E2603" s="39" t="s">
        <v>0</v>
      </c>
      <c r="F2603" s="39" t="s">
        <v>205</v>
      </c>
      <c r="G2603" s="45" t="s">
        <v>207</v>
      </c>
      <c r="H2603" s="56">
        <v>44244</v>
      </c>
    </row>
    <row r="2604" spans="1:8" x14ac:dyDescent="0.25">
      <c r="A2604" s="18" t="s">
        <v>2321</v>
      </c>
      <c r="B2604" s="10">
        <v>296.3</v>
      </c>
      <c r="C2604" s="42">
        <v>7314329</v>
      </c>
      <c r="D2604" s="36">
        <v>44907</v>
      </c>
      <c r="E2604" s="39" t="s">
        <v>193</v>
      </c>
      <c r="F2604" s="39" t="s">
        <v>38</v>
      </c>
      <c r="H2604" s="40">
        <v>45363</v>
      </c>
    </row>
    <row r="2605" spans="1:8" x14ac:dyDescent="0.25">
      <c r="A2605" s="121" t="s">
        <v>1022</v>
      </c>
      <c r="B2605" s="86">
        <v>6</v>
      </c>
      <c r="C2605" s="105">
        <v>7261640</v>
      </c>
      <c r="D2605" s="48">
        <v>44187</v>
      </c>
      <c r="E2605" s="39" t="s">
        <v>193</v>
      </c>
      <c r="F2605" s="39" t="s">
        <v>38</v>
      </c>
      <c r="G2605" s="45"/>
      <c r="H2605" s="56">
        <v>44672</v>
      </c>
    </row>
    <row r="2606" spans="1:8" x14ac:dyDescent="0.25">
      <c r="A2606" s="121" t="s">
        <v>739</v>
      </c>
      <c r="B2606" s="86">
        <v>10.18</v>
      </c>
      <c r="C2606" s="105">
        <v>7251609</v>
      </c>
      <c r="D2606" s="48">
        <v>44054</v>
      </c>
      <c r="E2606" s="39" t="s">
        <v>193</v>
      </c>
      <c r="F2606" s="39" t="s">
        <v>38</v>
      </c>
      <c r="G2606" s="45"/>
      <c r="H2606" s="56">
        <v>44442</v>
      </c>
    </row>
    <row r="2607" spans="1:8" x14ac:dyDescent="0.25">
      <c r="A2607" s="121" t="s">
        <v>683</v>
      </c>
      <c r="B2607" s="86">
        <v>6</v>
      </c>
      <c r="C2607" s="105">
        <v>7248661</v>
      </c>
      <c r="D2607" s="48">
        <v>44007</v>
      </c>
      <c r="E2607" s="39" t="s">
        <v>193</v>
      </c>
      <c r="F2607" s="39" t="s">
        <v>38</v>
      </c>
      <c r="G2607" s="45"/>
      <c r="H2607" s="56">
        <v>44400</v>
      </c>
    </row>
    <row r="2608" spans="1:8" x14ac:dyDescent="0.25">
      <c r="A2608" s="121" t="s">
        <v>597</v>
      </c>
      <c r="B2608" s="86">
        <v>6</v>
      </c>
      <c r="C2608" s="105">
        <v>7240251</v>
      </c>
      <c r="D2608" s="48">
        <v>43886</v>
      </c>
      <c r="E2608" s="39" t="s">
        <v>193</v>
      </c>
      <c r="F2608" s="39" t="s">
        <v>38</v>
      </c>
      <c r="G2608" s="45"/>
      <c r="H2608" s="56">
        <v>44397</v>
      </c>
    </row>
    <row r="2609" spans="1:8" x14ac:dyDescent="0.25">
      <c r="A2609" s="121" t="s">
        <v>1729</v>
      </c>
      <c r="B2609" s="86">
        <v>6</v>
      </c>
      <c r="C2609" s="105">
        <v>7290251</v>
      </c>
      <c r="D2609" s="48">
        <v>44588</v>
      </c>
      <c r="E2609" s="39" t="s">
        <v>193</v>
      </c>
      <c r="F2609" s="39" t="s">
        <v>38</v>
      </c>
      <c r="G2609" s="45"/>
      <c r="H2609" s="56">
        <v>45001</v>
      </c>
    </row>
    <row r="2610" spans="1:8" x14ac:dyDescent="0.25">
      <c r="A2610" s="121" t="s">
        <v>1139</v>
      </c>
      <c r="B2610" s="86">
        <v>72.209999999999994</v>
      </c>
      <c r="C2610" s="105">
        <v>160301</v>
      </c>
      <c r="D2610" s="48">
        <v>44258</v>
      </c>
      <c r="E2610" s="39" t="s">
        <v>193</v>
      </c>
      <c r="F2610" s="39" t="s">
        <v>1027</v>
      </c>
      <c r="G2610" s="45"/>
      <c r="H2610" s="56">
        <v>44683</v>
      </c>
    </row>
    <row r="2611" spans="1:8" x14ac:dyDescent="0.25">
      <c r="A2611" s="121" t="s">
        <v>1046</v>
      </c>
      <c r="B2611" s="86">
        <v>6</v>
      </c>
      <c r="C2611" s="105">
        <v>7263656</v>
      </c>
      <c r="D2611" s="48">
        <v>44223</v>
      </c>
      <c r="E2611" s="39" t="s">
        <v>193</v>
      </c>
      <c r="F2611" s="39" t="s">
        <v>38</v>
      </c>
      <c r="G2611" s="45"/>
      <c r="H2611" s="56">
        <v>44676</v>
      </c>
    </row>
    <row r="2612" spans="1:8" x14ac:dyDescent="0.25">
      <c r="A2612" s="121" t="s">
        <v>716</v>
      </c>
      <c r="B2612" s="86">
        <v>6</v>
      </c>
      <c r="C2612" s="105">
        <v>7251008</v>
      </c>
      <c r="D2612" s="48">
        <v>44042</v>
      </c>
      <c r="E2612" s="39" t="s">
        <v>193</v>
      </c>
      <c r="F2612" s="39" t="s">
        <v>38</v>
      </c>
      <c r="G2612" s="45"/>
      <c r="H2612" s="56">
        <v>44414</v>
      </c>
    </row>
    <row r="2613" spans="1:8" x14ac:dyDescent="0.25">
      <c r="H2613" s="56"/>
    </row>
    <row r="2614" spans="1:8" ht="15.75" thickBot="1" x14ac:dyDescent="0.3">
      <c r="A2614" s="102" t="s">
        <v>44</v>
      </c>
      <c r="B2614" s="34">
        <f>SUM(B2:B2612)</f>
        <v>178918.36999999991</v>
      </c>
      <c r="C2614" s="115" t="s">
        <v>1188</v>
      </c>
      <c r="H2614" s="56"/>
    </row>
    <row r="2615" spans="1:8" ht="15.75" thickTop="1" x14ac:dyDescent="0.25">
      <c r="A2615" s="102"/>
    </row>
  </sheetData>
  <autoFilter ref="A1:H2612" xr:uid="{00000000-0009-0000-0000-000000000000}">
    <sortState ref="A2:H2612">
      <sortCondition ref="A1:A2612"/>
    </sortState>
  </autoFilter>
  <sortState ref="A2:M2234">
    <sortCondition ref="A1789"/>
  </sortState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I10"/>
  <sheetViews>
    <sheetView zoomScale="90" zoomScaleNormal="90" workbookViewId="0">
      <pane ySplit="1" topLeftCell="A2" activePane="bottomLeft" state="frozen"/>
      <selection pane="bottomLeft" activeCell="D26" sqref="D26"/>
    </sheetView>
  </sheetViews>
  <sheetFormatPr defaultColWidth="9.140625" defaultRowHeight="15" x14ac:dyDescent="0.25"/>
  <cols>
    <col min="1" max="1" width="33.42578125" style="25" customWidth="1"/>
    <col min="2" max="2" width="21.28515625" style="10" customWidth="1"/>
    <col min="3" max="3" width="19" style="42" bestFit="1" customWidth="1"/>
    <col min="4" max="4" width="22.7109375" style="35" bestFit="1" customWidth="1"/>
    <col min="5" max="5" width="19.140625" style="18" bestFit="1" customWidth="1"/>
    <col min="6" max="6" width="49.28515625" style="18" customWidth="1"/>
    <col min="7" max="8" width="31.28515625" style="18" customWidth="1"/>
    <col min="9" max="9" width="25" style="40" bestFit="1" customWidth="1"/>
    <col min="10" max="16384" width="9.140625" style="25"/>
  </cols>
  <sheetData>
    <row r="1" spans="1:9" ht="15.75" x14ac:dyDescent="0.25">
      <c r="A1" s="110" t="s">
        <v>1179</v>
      </c>
      <c r="B1" s="111" t="s">
        <v>1180</v>
      </c>
      <c r="C1" s="110" t="s">
        <v>1181</v>
      </c>
      <c r="D1" s="112" t="s">
        <v>1182</v>
      </c>
      <c r="E1" s="110" t="s">
        <v>1183</v>
      </c>
      <c r="F1" s="110" t="s">
        <v>1184</v>
      </c>
      <c r="G1" s="110" t="s">
        <v>1186</v>
      </c>
      <c r="H1" s="110" t="s">
        <v>1185</v>
      </c>
      <c r="I1" s="109" t="s">
        <v>1187</v>
      </c>
    </row>
    <row r="2" spans="1:9" x14ac:dyDescent="0.25">
      <c r="A2" s="47"/>
      <c r="B2" s="86"/>
      <c r="C2" s="105"/>
      <c r="D2" s="48"/>
      <c r="E2" s="39"/>
      <c r="F2" s="39"/>
      <c r="G2" s="45"/>
      <c r="H2" s="45"/>
      <c r="I2" s="56"/>
    </row>
    <row r="3" spans="1:9" x14ac:dyDescent="0.25">
      <c r="A3" s="47"/>
      <c r="B3" s="51"/>
      <c r="C3" s="94"/>
      <c r="D3" s="49"/>
      <c r="E3" s="39"/>
      <c r="F3" s="39"/>
      <c r="G3" s="39"/>
      <c r="H3" s="39"/>
      <c r="I3" s="54"/>
    </row>
    <row r="4" spans="1:9" x14ac:dyDescent="0.25">
      <c r="A4" s="47"/>
      <c r="B4" s="51"/>
      <c r="C4" s="94"/>
      <c r="D4" s="49"/>
      <c r="E4" s="39"/>
      <c r="F4" s="39"/>
      <c r="G4" s="39"/>
      <c r="H4" s="39"/>
      <c r="I4" s="54"/>
    </row>
    <row r="5" spans="1:9" x14ac:dyDescent="0.25">
      <c r="A5" s="47"/>
      <c r="B5" s="51"/>
      <c r="C5" s="94"/>
      <c r="D5" s="49"/>
      <c r="E5" s="39"/>
      <c r="F5" s="39"/>
      <c r="G5" s="39"/>
      <c r="H5" s="39"/>
      <c r="I5" s="54"/>
    </row>
    <row r="6" spans="1:9" x14ac:dyDescent="0.25">
      <c r="A6" s="47"/>
      <c r="B6" s="86"/>
      <c r="C6" s="105"/>
      <c r="D6" s="48"/>
      <c r="E6" s="39"/>
      <c r="F6" s="39"/>
      <c r="G6" s="45"/>
      <c r="H6" s="45"/>
      <c r="I6" s="56"/>
    </row>
    <row r="7" spans="1:9" x14ac:dyDescent="0.25">
      <c r="A7" s="47"/>
      <c r="B7" s="86"/>
      <c r="C7" s="105"/>
      <c r="D7" s="48"/>
      <c r="E7" s="39"/>
      <c r="F7" s="39"/>
      <c r="G7" s="45"/>
      <c r="H7" s="45"/>
      <c r="I7" s="56"/>
    </row>
    <row r="8" spans="1:9" x14ac:dyDescent="0.25">
      <c r="A8" s="47"/>
      <c r="B8" s="86"/>
    </row>
    <row r="9" spans="1:9" ht="15.75" thickBot="1" x14ac:dyDescent="0.3">
      <c r="A9" s="102" t="s">
        <v>44</v>
      </c>
      <c r="B9" s="34">
        <f>SUM(B2:B7)</f>
        <v>0</v>
      </c>
      <c r="C9" s="115" t="s">
        <v>648</v>
      </c>
    </row>
    <row r="10" spans="1:9" ht="15.75" thickTop="1" x14ac:dyDescent="0.25"/>
  </sheetData>
  <autoFilter ref="A1:I1" xr:uid="{00000000-0009-0000-0000-000001000000}"/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14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68.7109375" style="25" bestFit="1" customWidth="1"/>
    <col min="2" max="2" width="22.5703125" style="25" bestFit="1" customWidth="1"/>
    <col min="3" max="3" width="18.85546875" style="25" customWidth="1"/>
    <col min="4" max="4" width="22.7109375" style="35" bestFit="1" customWidth="1"/>
    <col min="5" max="5" width="18.5703125" style="25" bestFit="1" customWidth="1"/>
    <col min="6" max="6" width="23.85546875" style="25" customWidth="1"/>
    <col min="7" max="7" width="21.85546875" style="25" bestFit="1" customWidth="1"/>
    <col min="8" max="8" width="27.5703125" style="25" customWidth="1"/>
    <col min="9" max="9" width="24.42578125" style="35" bestFit="1" customWidth="1"/>
    <col min="10" max="16384" width="9.140625" style="25"/>
  </cols>
  <sheetData>
    <row r="1" spans="1:10" s="117" customFormat="1" ht="15.75" x14ac:dyDescent="0.25">
      <c r="A1" s="110" t="s">
        <v>1179</v>
      </c>
      <c r="B1" s="118" t="s">
        <v>1180</v>
      </c>
      <c r="C1" s="110" t="s">
        <v>1181</v>
      </c>
      <c r="D1" s="112" t="s">
        <v>1182</v>
      </c>
      <c r="E1" s="110" t="s">
        <v>1183</v>
      </c>
      <c r="F1" s="110" t="s">
        <v>1184</v>
      </c>
      <c r="G1" s="110" t="s">
        <v>1186</v>
      </c>
      <c r="H1" s="110" t="s">
        <v>1185</v>
      </c>
      <c r="I1" s="109" t="s">
        <v>1187</v>
      </c>
      <c r="J1" s="116"/>
    </row>
    <row r="2" spans="1:10" s="12" customFormat="1" x14ac:dyDescent="0.25">
      <c r="A2" s="11" t="s">
        <v>2470</v>
      </c>
      <c r="B2" s="8">
        <v>2156.1799999999998</v>
      </c>
      <c r="C2" s="37">
        <v>137209</v>
      </c>
      <c r="D2" s="41">
        <v>45408</v>
      </c>
      <c r="E2" s="1" t="s">
        <v>186</v>
      </c>
      <c r="F2" s="7" t="s">
        <v>2471</v>
      </c>
      <c r="G2" s="9" t="s">
        <v>2472</v>
      </c>
      <c r="H2" s="7" t="s">
        <v>187</v>
      </c>
      <c r="I2" s="41">
        <v>45411</v>
      </c>
      <c r="J2" s="7"/>
    </row>
    <row r="3" spans="1:10" s="12" customFormat="1" x14ac:dyDescent="0.25">
      <c r="A3" s="11" t="s">
        <v>1278</v>
      </c>
      <c r="B3" s="8">
        <v>3880.22</v>
      </c>
      <c r="C3" s="37">
        <v>131377</v>
      </c>
      <c r="D3" s="41">
        <v>44895</v>
      </c>
      <c r="E3" s="1" t="s">
        <v>179</v>
      </c>
      <c r="F3" s="7" t="s">
        <v>1282</v>
      </c>
      <c r="G3" s="9" t="s">
        <v>1283</v>
      </c>
      <c r="H3" s="7" t="s">
        <v>217</v>
      </c>
      <c r="I3" s="41">
        <v>44897</v>
      </c>
      <c r="J3" s="7"/>
    </row>
    <row r="4" spans="1:10" s="12" customFormat="1" x14ac:dyDescent="0.25">
      <c r="A4" s="11" t="s">
        <v>2466</v>
      </c>
      <c r="B4" s="8">
        <v>401.16</v>
      </c>
      <c r="C4" s="37">
        <v>137210</v>
      </c>
      <c r="D4" s="41">
        <v>45408</v>
      </c>
      <c r="E4" s="1" t="s">
        <v>186</v>
      </c>
      <c r="F4" s="7" t="s">
        <v>2468</v>
      </c>
      <c r="G4" s="9" t="s">
        <v>2469</v>
      </c>
      <c r="H4" s="7" t="s">
        <v>187</v>
      </c>
      <c r="I4" s="41">
        <v>45411</v>
      </c>
      <c r="J4" s="7"/>
    </row>
    <row r="5" spans="1:10" s="12" customFormat="1" x14ac:dyDescent="0.25">
      <c r="A5" s="11" t="s">
        <v>1140</v>
      </c>
      <c r="B5" s="8">
        <v>4002.85</v>
      </c>
      <c r="C5" s="37">
        <v>128937</v>
      </c>
      <c r="D5" s="41">
        <v>44677</v>
      </c>
      <c r="E5" s="1" t="s">
        <v>186</v>
      </c>
      <c r="F5" s="7" t="s">
        <v>1279</v>
      </c>
      <c r="G5" s="9" t="s">
        <v>1284</v>
      </c>
      <c r="H5" s="7" t="s">
        <v>187</v>
      </c>
      <c r="I5" s="41">
        <v>44683</v>
      </c>
      <c r="J5" s="7"/>
    </row>
    <row r="6" spans="1:10" s="12" customFormat="1" x14ac:dyDescent="0.25">
      <c r="A6" s="11" t="s">
        <v>2467</v>
      </c>
      <c r="B6" s="8">
        <v>7782.47</v>
      </c>
      <c r="C6" s="37">
        <v>137208</v>
      </c>
      <c r="D6" s="41">
        <v>45408</v>
      </c>
      <c r="E6" s="1" t="s">
        <v>186</v>
      </c>
      <c r="F6" s="7" t="s">
        <v>2464</v>
      </c>
      <c r="G6" s="9" t="s">
        <v>2465</v>
      </c>
      <c r="H6" s="7" t="s">
        <v>187</v>
      </c>
      <c r="I6" s="41">
        <v>45411</v>
      </c>
      <c r="J6" s="7"/>
    </row>
    <row r="7" spans="1:10" s="12" customFormat="1" x14ac:dyDescent="0.25">
      <c r="A7" s="11" t="s">
        <v>992</v>
      </c>
      <c r="B7" s="8">
        <v>11342.55</v>
      </c>
      <c r="C7" s="37">
        <v>128638</v>
      </c>
      <c r="D7" s="41">
        <v>44656</v>
      </c>
      <c r="E7" s="1" t="s">
        <v>186</v>
      </c>
      <c r="F7" s="7" t="s">
        <v>993</v>
      </c>
      <c r="G7" s="9" t="s">
        <v>1285</v>
      </c>
      <c r="H7" s="7" t="s">
        <v>187</v>
      </c>
      <c r="I7" s="41">
        <v>44664</v>
      </c>
      <c r="J7" s="7"/>
    </row>
    <row r="8" spans="1:10" s="12" customFormat="1" x14ac:dyDescent="0.25">
      <c r="A8" s="11" t="s">
        <v>2564</v>
      </c>
      <c r="B8" s="8">
        <v>42800.46</v>
      </c>
      <c r="C8" s="37">
        <v>138307</v>
      </c>
      <c r="D8" s="41">
        <v>45511</v>
      </c>
      <c r="E8" s="1" t="s">
        <v>186</v>
      </c>
      <c r="F8" s="7" t="s">
        <v>2565</v>
      </c>
      <c r="G8" s="9" t="s">
        <v>2565</v>
      </c>
      <c r="H8" s="7" t="s">
        <v>217</v>
      </c>
      <c r="I8" s="41">
        <v>45512</v>
      </c>
      <c r="J8" s="7"/>
    </row>
    <row r="9" spans="1:10" s="12" customFormat="1" x14ac:dyDescent="0.25">
      <c r="A9" s="11" t="s">
        <v>896</v>
      </c>
      <c r="B9" s="8">
        <v>9547.23</v>
      </c>
      <c r="C9" s="37">
        <v>127061</v>
      </c>
      <c r="D9" s="41">
        <v>44522</v>
      </c>
      <c r="E9" s="1" t="s">
        <v>179</v>
      </c>
      <c r="F9" s="7" t="s">
        <v>1280</v>
      </c>
      <c r="G9" s="9" t="s">
        <v>897</v>
      </c>
      <c r="H9" s="7" t="s">
        <v>217</v>
      </c>
      <c r="I9" s="41">
        <v>44524</v>
      </c>
      <c r="J9" s="7"/>
    </row>
    <row r="10" spans="1:10" s="12" customFormat="1" x14ac:dyDescent="0.25">
      <c r="A10" s="11" t="s">
        <v>1835</v>
      </c>
      <c r="B10" s="8">
        <v>342.77</v>
      </c>
      <c r="C10" s="37">
        <v>134018</v>
      </c>
      <c r="D10" s="41">
        <v>45118</v>
      </c>
      <c r="E10" s="1" t="s">
        <v>186</v>
      </c>
      <c r="F10" s="7" t="s">
        <v>1836</v>
      </c>
      <c r="G10" s="9" t="s">
        <v>1834</v>
      </c>
      <c r="H10" s="7" t="s">
        <v>187</v>
      </c>
      <c r="I10" s="41">
        <v>45124</v>
      </c>
      <c r="J10" s="7"/>
    </row>
    <row r="11" spans="1:10" s="12" customFormat="1" x14ac:dyDescent="0.25">
      <c r="A11" s="11" t="s">
        <v>990</v>
      </c>
      <c r="B11" s="8">
        <v>15853.1</v>
      </c>
      <c r="C11" s="37">
        <v>127911</v>
      </c>
      <c r="D11" s="41">
        <v>44601</v>
      </c>
      <c r="E11" s="1" t="s">
        <v>186</v>
      </c>
      <c r="F11" s="7" t="s">
        <v>1281</v>
      </c>
      <c r="G11" s="9" t="s">
        <v>991</v>
      </c>
      <c r="H11" s="7" t="s">
        <v>187</v>
      </c>
      <c r="I11" s="41">
        <v>44627</v>
      </c>
      <c r="J11" s="7"/>
    </row>
    <row r="13" spans="1:10" ht="15.75" thickBot="1" x14ac:dyDescent="0.3">
      <c r="A13" s="102" t="s">
        <v>44</v>
      </c>
      <c r="B13" s="21">
        <f>SUM(B2:B11)</f>
        <v>98108.99</v>
      </c>
      <c r="C13" s="19" t="s">
        <v>649</v>
      </c>
      <c r="D13" s="108"/>
      <c r="E13" s="26"/>
      <c r="F13" s="26"/>
    </row>
    <row r="14" spans="1:10" ht="15.75" thickTop="1" x14ac:dyDescent="0.25"/>
  </sheetData>
  <autoFilter ref="A1:I1" xr:uid="{00000000-0009-0000-0000-000002000000}">
    <sortState ref="A2:I11">
      <sortCondition ref="A1"/>
    </sortState>
  </autoFilter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A33"/>
  <sheetViews>
    <sheetView topLeftCell="A4"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1.42578125" style="25" bestFit="1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19" t="s">
        <v>31</v>
      </c>
      <c r="AA3" s="119" t="s">
        <v>32</v>
      </c>
    </row>
    <row r="4" spans="1:27" s="1" customFormat="1" x14ac:dyDescent="0.25">
      <c r="A4" s="14"/>
      <c r="B4" s="120" t="s">
        <v>27</v>
      </c>
      <c r="C4" s="120" t="s">
        <v>25</v>
      </c>
      <c r="D4" s="120" t="s">
        <v>26</v>
      </c>
      <c r="E4" s="120" t="s">
        <v>28</v>
      </c>
      <c r="F4" s="57"/>
      <c r="G4" s="120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20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44926</v>
      </c>
      <c r="B7" s="2">
        <v>301245.40000000002</v>
      </c>
      <c r="C7" s="2"/>
      <c r="D7" s="2"/>
      <c r="E7" s="2">
        <f>+B7+C7-D7</f>
        <v>301245.40000000002</v>
      </c>
      <c r="F7" s="2"/>
      <c r="G7" s="2">
        <v>301245.40000000002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301245.40000000002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301245.40000000002</v>
      </c>
      <c r="C8" s="2">
        <f>135.2</f>
        <v>135.19999999999999</v>
      </c>
      <c r="D8" s="2">
        <f>10695.28+7844.46</f>
        <v>18539.740000000002</v>
      </c>
      <c r="E8" s="2">
        <f t="shared" ref="E8:E19" si="1">+B8+C8-D8</f>
        <v>282840.86000000004</v>
      </c>
      <c r="F8" s="2"/>
      <c r="G8" s="2">
        <f>+X7</f>
        <v>301245.40000000002</v>
      </c>
      <c r="H8" s="27"/>
      <c r="I8" s="27"/>
      <c r="J8" s="27">
        <f>135.2</f>
        <v>135.19999999999999</v>
      </c>
      <c r="K8" s="27"/>
      <c r="L8" s="27"/>
      <c r="M8" s="28"/>
      <c r="N8" s="29"/>
      <c r="O8" s="2"/>
      <c r="P8" s="27">
        <f>7844.46</f>
        <v>7844.46</v>
      </c>
      <c r="Q8" s="28"/>
      <c r="R8" s="29"/>
      <c r="S8" s="2"/>
      <c r="T8" s="27">
        <f>10695.28</f>
        <v>10695.28</v>
      </c>
      <c r="U8" s="28"/>
      <c r="V8" s="29"/>
      <c r="W8" s="2"/>
      <c r="X8" s="2">
        <f t="shared" ref="X8:X19" si="2">+G8+H8+I8+J8+K8+L8+M8+N8-P8-Q8-R8-T8-U8-V8</f>
        <v>282840.86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282840.86000000004</v>
      </c>
      <c r="C9" s="2">
        <f>10410</f>
        <v>10410</v>
      </c>
      <c r="D9" s="2">
        <v>0</v>
      </c>
      <c r="E9" s="2">
        <f>+B9+C9-D9</f>
        <v>293250.86000000004</v>
      </c>
      <c r="F9" s="2"/>
      <c r="G9" s="2">
        <f t="shared" ref="G9:G19" si="3">+X8</f>
        <v>282840.86</v>
      </c>
      <c r="H9" s="27"/>
      <c r="I9" s="27"/>
      <c r="J9" s="27"/>
      <c r="K9" s="27">
        <f>10410</f>
        <v>10410</v>
      </c>
      <c r="L9" s="27"/>
      <c r="M9" s="28"/>
      <c r="N9" s="29"/>
      <c r="O9" s="2"/>
      <c r="P9" s="27"/>
      <c r="Q9" s="28"/>
      <c r="R9" s="29"/>
      <c r="S9" s="2"/>
      <c r="T9" s="27"/>
      <c r="U9" s="28"/>
      <c r="V9" s="29"/>
      <c r="W9" s="2"/>
      <c r="X9" s="2">
        <f>+G9+H9+I9+J9+K9+L9+M9+N9-P9-Q9-R9-T9-U9-V9</f>
        <v>293250.86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293250.86000000004</v>
      </c>
      <c r="C10" s="2">
        <f>751.05+1385.63+1023.15+1198.23+3280.93+389.04+20998.54+3138.02</f>
        <v>32164.59</v>
      </c>
      <c r="D10" s="2">
        <f>348.38+45.5+611</f>
        <v>1004.88</v>
      </c>
      <c r="E10" s="2">
        <f t="shared" si="1"/>
        <v>324410.57000000007</v>
      </c>
      <c r="F10" s="2"/>
      <c r="G10" s="2">
        <f t="shared" si="3"/>
        <v>293250.86</v>
      </c>
      <c r="H10" s="27">
        <f>751.05+1385.63+1023.15+1198.23+3280.93+389.04+20998.54+3138.02</f>
        <v>32164.59</v>
      </c>
      <c r="I10" s="27"/>
      <c r="J10" s="27"/>
      <c r="K10" s="27"/>
      <c r="L10" s="27"/>
      <c r="M10" s="28"/>
      <c r="N10" s="29"/>
      <c r="O10" s="2"/>
      <c r="P10" s="27">
        <f>45.5+611</f>
        <v>656.5</v>
      </c>
      <c r="Q10" s="28"/>
      <c r="R10" s="29"/>
      <c r="S10" s="2"/>
      <c r="T10" s="27"/>
      <c r="U10" s="28"/>
      <c r="V10" s="29">
        <f>348.38</f>
        <v>348.38</v>
      </c>
      <c r="W10" s="2"/>
      <c r="X10" s="2">
        <f t="shared" si="2"/>
        <v>324410.57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324410.57000000007</v>
      </c>
      <c r="C11" s="2">
        <f>397.96</f>
        <v>397.96</v>
      </c>
      <c r="D11" s="2">
        <f>1129.12+3081.55+200</f>
        <v>4410.67</v>
      </c>
      <c r="E11" s="2">
        <f t="shared" si="1"/>
        <v>320397.8600000001</v>
      </c>
      <c r="F11" s="2"/>
      <c r="G11" s="2">
        <f t="shared" si="3"/>
        <v>324410.57</v>
      </c>
      <c r="H11" s="27">
        <f>397.96</f>
        <v>397.96</v>
      </c>
      <c r="I11" s="27"/>
      <c r="J11" s="27"/>
      <c r="K11" s="27"/>
      <c r="L11" s="27"/>
      <c r="M11" s="28"/>
      <c r="N11" s="29"/>
      <c r="O11" s="2"/>
      <c r="P11" s="27">
        <f>200</f>
        <v>200</v>
      </c>
      <c r="Q11" s="28"/>
      <c r="R11" s="29"/>
      <c r="S11" s="2"/>
      <c r="T11" s="27">
        <f>3081.55</f>
        <v>3081.55</v>
      </c>
      <c r="U11" s="28"/>
      <c r="V11" s="29">
        <v>1129.1199999999999</v>
      </c>
      <c r="W11" s="2"/>
      <c r="X11" s="2">
        <f t="shared" si="2"/>
        <v>320397.86000000004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320397.8600000001</v>
      </c>
      <c r="C12" s="2">
        <v>0</v>
      </c>
      <c r="D12" s="2">
        <f>140</f>
        <v>140</v>
      </c>
      <c r="E12" s="2">
        <f>+B12+C12-D12</f>
        <v>320257.8600000001</v>
      </c>
      <c r="F12" s="2"/>
      <c r="G12" s="2">
        <f t="shared" si="3"/>
        <v>320397.86000000004</v>
      </c>
      <c r="H12" s="27"/>
      <c r="I12" s="27"/>
      <c r="J12" s="27"/>
      <c r="K12" s="27"/>
      <c r="L12" s="27"/>
      <c r="M12" s="28"/>
      <c r="N12" s="29"/>
      <c r="O12" s="2"/>
      <c r="P12" s="27">
        <f>140</f>
        <v>140</v>
      </c>
      <c r="Q12" s="28"/>
      <c r="R12" s="29"/>
      <c r="S12" s="2"/>
      <c r="T12" s="27"/>
      <c r="U12" s="28"/>
      <c r="V12" s="29"/>
      <c r="W12" s="2"/>
      <c r="X12" s="2">
        <f>+G12+H12+I12+J12+K12+L12+M12+N12-P12-Q12-R12-T12-U12-V12</f>
        <v>320257.86000000004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320257.8600000001</v>
      </c>
      <c r="C13" s="2">
        <f>1736.1+51029.76+31008.93+13734.37+20146.24</f>
        <v>117655.40000000001</v>
      </c>
      <c r="D13" s="2">
        <f>7028.07+1826.07+7347.75</f>
        <v>16201.89</v>
      </c>
      <c r="E13" s="2">
        <f>+B13+C13-D13</f>
        <v>421711.37000000011</v>
      </c>
      <c r="F13" s="2"/>
      <c r="G13" s="2">
        <f t="shared" si="3"/>
        <v>320257.86000000004</v>
      </c>
      <c r="H13" s="27">
        <f>1736.1</f>
        <v>1736.1</v>
      </c>
      <c r="I13" s="27"/>
      <c r="J13" s="27"/>
      <c r="K13" s="27"/>
      <c r="L13" s="27"/>
      <c r="M13" s="28"/>
      <c r="N13" s="29">
        <f>51029.76+31008.93+13734.37+20146.24</f>
        <v>115919.3</v>
      </c>
      <c r="O13" s="2"/>
      <c r="P13" s="27"/>
      <c r="Q13" s="28"/>
      <c r="R13" s="29">
        <f>7028.07</f>
        <v>7028.07</v>
      </c>
      <c r="S13" s="2"/>
      <c r="T13" s="27">
        <f>1826.07</f>
        <v>1826.07</v>
      </c>
      <c r="U13" s="28"/>
      <c r="V13" s="29">
        <f>7347.75</f>
        <v>7347.75</v>
      </c>
      <c r="W13" s="2"/>
      <c r="X13" s="2">
        <f t="shared" si="2"/>
        <v>421711.37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421711.37000000011</v>
      </c>
      <c r="C14" s="2">
        <f>342.77+19035.85</f>
        <v>19378.62</v>
      </c>
      <c r="D14" s="2">
        <f>146.25</f>
        <v>146.25</v>
      </c>
      <c r="E14" s="2">
        <f t="shared" si="1"/>
        <v>440943.74000000011</v>
      </c>
      <c r="F14" s="2"/>
      <c r="G14" s="2">
        <f t="shared" si="3"/>
        <v>421711.37</v>
      </c>
      <c r="H14" s="27"/>
      <c r="I14" s="27"/>
      <c r="J14" s="27"/>
      <c r="K14" s="27">
        <f>342.77+19035.85</f>
        <v>19378.62</v>
      </c>
      <c r="L14" s="27"/>
      <c r="M14" s="28"/>
      <c r="N14" s="29"/>
      <c r="O14" s="2"/>
      <c r="P14" s="27">
        <f>146.25</f>
        <v>146.25</v>
      </c>
      <c r="Q14" s="28"/>
      <c r="R14" s="29"/>
      <c r="S14" s="2"/>
      <c r="T14" s="27"/>
      <c r="U14" s="28"/>
      <c r="V14" s="29"/>
      <c r="W14" s="2"/>
      <c r="X14" s="2">
        <f t="shared" si="2"/>
        <v>440943.74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440943.74000000011</v>
      </c>
      <c r="C15" s="2">
        <f>0</f>
        <v>0</v>
      </c>
      <c r="D15" s="2">
        <f>31008.93</f>
        <v>31008.93</v>
      </c>
      <c r="E15" s="2">
        <f t="shared" si="1"/>
        <v>409934.81000000011</v>
      </c>
      <c r="F15" s="2"/>
      <c r="G15" s="2">
        <f t="shared" si="3"/>
        <v>440943.74</v>
      </c>
      <c r="H15" s="27"/>
      <c r="I15" s="27"/>
      <c r="J15" s="27"/>
      <c r="K15" s="27"/>
      <c r="L15" s="27"/>
      <c r="M15" s="28"/>
      <c r="N15" s="29"/>
      <c r="O15" s="2"/>
      <c r="P15" s="27"/>
      <c r="Q15" s="28"/>
      <c r="R15" s="29">
        <f>31008.93</f>
        <v>31008.93</v>
      </c>
      <c r="S15" s="2"/>
      <c r="T15" s="27"/>
      <c r="U15" s="31"/>
      <c r="V15" s="29"/>
      <c r="W15" s="2"/>
      <c r="X15" s="2">
        <f t="shared" si="2"/>
        <v>409934.81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409934.81000000011</v>
      </c>
      <c r="C16" s="2">
        <f>51293.6</f>
        <v>51293.599999999999</v>
      </c>
      <c r="D16" s="2">
        <f>20146.24+4389.26</f>
        <v>24535.5</v>
      </c>
      <c r="E16" s="2">
        <f t="shared" si="1"/>
        <v>436692.91000000009</v>
      </c>
      <c r="F16" s="2"/>
      <c r="G16" s="2">
        <f t="shared" si="3"/>
        <v>409934.81</v>
      </c>
      <c r="H16" s="27"/>
      <c r="I16" s="27"/>
      <c r="J16" s="27"/>
      <c r="K16" s="27"/>
      <c r="L16" s="27"/>
      <c r="M16" s="28"/>
      <c r="N16" s="29">
        <f>51293.6</f>
        <v>51293.599999999999</v>
      </c>
      <c r="O16" s="2"/>
      <c r="P16" s="27"/>
      <c r="Q16" s="28"/>
      <c r="R16" s="29">
        <f>20146.24+4389.26</f>
        <v>24535.5</v>
      </c>
      <c r="S16" s="2"/>
      <c r="T16" s="27"/>
      <c r="U16" s="28"/>
      <c r="V16" s="29"/>
      <c r="W16" s="2"/>
      <c r="X16" s="2">
        <f t="shared" si="2"/>
        <v>436692.91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436692.91000000009</v>
      </c>
      <c r="C17" s="2">
        <f>41037.32+1000</f>
        <v>42037.32</v>
      </c>
      <c r="D17" s="2">
        <f>189+197+27105.47+3034.99</f>
        <v>30526.46</v>
      </c>
      <c r="E17" s="2">
        <f>+B17+C17-D17</f>
        <v>448203.77000000008</v>
      </c>
      <c r="F17" s="2"/>
      <c r="G17" s="2">
        <f t="shared" si="3"/>
        <v>436692.91</v>
      </c>
      <c r="H17" s="27"/>
      <c r="I17" s="27"/>
      <c r="J17" s="27">
        <f>1000</f>
        <v>1000</v>
      </c>
      <c r="K17" s="27"/>
      <c r="L17" s="27"/>
      <c r="M17" s="28"/>
      <c r="N17" s="29">
        <f>41037.32</f>
        <v>41037.32</v>
      </c>
      <c r="O17" s="2"/>
      <c r="P17" s="27">
        <f>189+197+27105.47</f>
        <v>27491.47</v>
      </c>
      <c r="Q17" s="28"/>
      <c r="R17" s="29"/>
      <c r="S17" s="2"/>
      <c r="T17" s="27">
        <f>3034.99</f>
        <v>3034.99</v>
      </c>
      <c r="U17" s="28"/>
      <c r="V17" s="29"/>
      <c r="W17" s="2"/>
      <c r="X17" s="2">
        <f t="shared" si="2"/>
        <v>448203.77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448203.77000000008</v>
      </c>
      <c r="C18" s="2">
        <f>3577.38</f>
        <v>3577.38</v>
      </c>
      <c r="D18" s="2">
        <f>19035.85+13734.37</f>
        <v>32770.22</v>
      </c>
      <c r="E18" s="2">
        <f>+B18+C18-D18</f>
        <v>419010.93000000005</v>
      </c>
      <c r="F18" s="2"/>
      <c r="G18" s="2">
        <f t="shared" si="3"/>
        <v>448203.77</v>
      </c>
      <c r="H18" s="27"/>
      <c r="I18" s="27"/>
      <c r="J18" s="27"/>
      <c r="K18" s="27"/>
      <c r="L18" s="27"/>
      <c r="M18" s="28"/>
      <c r="N18" s="29">
        <f>3577.38</f>
        <v>3577.38</v>
      </c>
      <c r="O18" s="2"/>
      <c r="P18" s="27"/>
      <c r="Q18" s="28"/>
      <c r="R18" s="29">
        <f>13734.37+19035.85</f>
        <v>32770.22</v>
      </c>
      <c r="S18" s="2"/>
      <c r="T18" s="27"/>
      <c r="U18" s="28"/>
      <c r="V18" s="29"/>
      <c r="W18" s="2"/>
      <c r="X18" s="2">
        <f t="shared" si="2"/>
        <v>419010.93000000005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419010.93000000005</v>
      </c>
      <c r="C19" s="2">
        <f>764.72+2080.97</f>
        <v>2845.6899999999996</v>
      </c>
      <c r="D19" s="2">
        <v>0</v>
      </c>
      <c r="E19" s="2">
        <f t="shared" si="1"/>
        <v>421856.62000000005</v>
      </c>
      <c r="F19" s="2"/>
      <c r="G19" s="2">
        <f t="shared" si="3"/>
        <v>419010.93000000005</v>
      </c>
      <c r="H19" s="27">
        <f>764.72+2080.97</f>
        <v>2845.6899999999996</v>
      </c>
      <c r="I19" s="27"/>
      <c r="J19" s="27"/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421856.62000000005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301245.40000000002</v>
      </c>
      <c r="C21" s="21">
        <f>SUM(C8:C19)</f>
        <v>279895.76</v>
      </c>
      <c r="D21" s="21">
        <f>SUM(D8:D19)</f>
        <v>159284.54</v>
      </c>
      <c r="E21" s="71">
        <f>+B21+C21-D21</f>
        <v>421856.62</v>
      </c>
      <c r="F21" s="20"/>
      <c r="G21" s="21">
        <f>+G7</f>
        <v>301245.40000000002</v>
      </c>
      <c r="H21" s="21">
        <f>SUM(H8:H19)</f>
        <v>37144.340000000004</v>
      </c>
      <c r="I21" s="21">
        <f t="shared" ref="I21:N21" si="5">SUM(I8:I19)</f>
        <v>0</v>
      </c>
      <c r="J21" s="21">
        <f t="shared" si="5"/>
        <v>1135.2</v>
      </c>
      <c r="K21" s="21">
        <f t="shared" si="5"/>
        <v>29788.62</v>
      </c>
      <c r="L21" s="21">
        <f t="shared" si="5"/>
        <v>0</v>
      </c>
      <c r="M21" s="21">
        <f t="shared" si="5"/>
        <v>0</v>
      </c>
      <c r="N21" s="21">
        <f t="shared" si="5"/>
        <v>211827.6</v>
      </c>
      <c r="O21" s="20"/>
      <c r="P21" s="21">
        <f t="shared" ref="P21:V21" si="6">SUM(P8:P19)</f>
        <v>36478.68</v>
      </c>
      <c r="Q21" s="21">
        <f t="shared" si="6"/>
        <v>0</v>
      </c>
      <c r="R21" s="21">
        <f t="shared" si="6"/>
        <v>95342.720000000001</v>
      </c>
      <c r="S21" s="21"/>
      <c r="T21" s="21">
        <f t="shared" si="6"/>
        <v>18637.89</v>
      </c>
      <c r="U21" s="21">
        <f t="shared" si="6"/>
        <v>0</v>
      </c>
      <c r="V21" s="21">
        <f t="shared" si="6"/>
        <v>8825.25</v>
      </c>
      <c r="W21" s="20"/>
      <c r="X21" s="72">
        <f>+G21+H21+I21+J21+K21+L21+M21+N21-P21-Q21-R21-T21-U21-V21</f>
        <v>421856.62</v>
      </c>
    </row>
    <row r="22" spans="1:27" ht="15.75" thickTop="1" x14ac:dyDescent="0.25"/>
    <row r="23" spans="1:27" x14ac:dyDescent="0.25">
      <c r="X23" s="12"/>
      <c r="Y23" s="12"/>
      <c r="Z23" s="73">
        <v>189320.02</v>
      </c>
      <c r="AA23" s="74" t="s">
        <v>191</v>
      </c>
    </row>
    <row r="24" spans="1:27" x14ac:dyDescent="0.25">
      <c r="C24" s="10"/>
      <c r="D24" s="10"/>
      <c r="Z24" s="75">
        <v>0</v>
      </c>
      <c r="AA24" s="74" t="s">
        <v>116</v>
      </c>
    </row>
    <row r="25" spans="1:27" x14ac:dyDescent="0.25">
      <c r="C25" s="10"/>
      <c r="D25" s="10"/>
      <c r="Z25" s="75">
        <v>232535.7</v>
      </c>
      <c r="AA25" s="74" t="s">
        <v>117</v>
      </c>
    </row>
    <row r="26" spans="1:27" ht="15.75" thickBot="1" x14ac:dyDescent="0.3">
      <c r="Z26" s="77">
        <f>SUM(Z23:Z25)</f>
        <v>421855.72</v>
      </c>
      <c r="AA26" s="74"/>
    </row>
    <row r="27" spans="1:27" ht="15.75" thickTop="1" x14ac:dyDescent="0.25"/>
    <row r="28" spans="1:27" ht="15.75" thickBot="1" x14ac:dyDescent="0.3">
      <c r="Z28" s="78">
        <f>+X21-Z26</f>
        <v>0.90000000002328306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A33"/>
  <sheetViews>
    <sheetView topLeftCell="D1"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6" t="s">
        <v>31</v>
      </c>
      <c r="AA3" s="106" t="s">
        <v>32</v>
      </c>
    </row>
    <row r="4" spans="1:27" s="1" customFormat="1" x14ac:dyDescent="0.25">
      <c r="A4" s="14"/>
      <c r="B4" s="107" t="s">
        <v>27</v>
      </c>
      <c r="C4" s="107" t="s">
        <v>25</v>
      </c>
      <c r="D4" s="107" t="s">
        <v>26</v>
      </c>
      <c r="E4" s="107" t="s">
        <v>28</v>
      </c>
      <c r="F4" s="57"/>
      <c r="G4" s="107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7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44561</v>
      </c>
      <c r="B7" s="2">
        <v>260762.65</v>
      </c>
      <c r="C7" s="2"/>
      <c r="D7" s="2"/>
      <c r="E7" s="2">
        <f>+B7+C7-D7</f>
        <v>260762.65</v>
      </c>
      <c r="F7" s="2"/>
      <c r="G7" s="2">
        <v>260762.65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260762.65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260762.65</v>
      </c>
      <c r="C8" s="2">
        <f>174.89</f>
        <v>174.89</v>
      </c>
      <c r="D8" s="2">
        <f>4548.19</f>
        <v>4548.1899999999996</v>
      </c>
      <c r="E8" s="2">
        <f t="shared" ref="E8:E19" si="1">+B8+C8-D8</f>
        <v>256389.35</v>
      </c>
      <c r="F8" s="2"/>
      <c r="G8" s="2">
        <f>+X7</f>
        <v>260762.65</v>
      </c>
      <c r="H8" s="27"/>
      <c r="I8" s="27"/>
      <c r="J8" s="27">
        <f>174.89</f>
        <v>174.89</v>
      </c>
      <c r="K8" s="27"/>
      <c r="L8" s="27"/>
      <c r="M8" s="28"/>
      <c r="N8" s="29"/>
      <c r="O8" s="2"/>
      <c r="P8" s="27"/>
      <c r="Q8" s="28"/>
      <c r="R8" s="29"/>
      <c r="S8" s="2"/>
      <c r="T8" s="27">
        <f>4548.19</f>
        <v>4548.1899999999996</v>
      </c>
      <c r="U8" s="28"/>
      <c r="V8" s="29"/>
      <c r="W8" s="2"/>
      <c r="X8" s="2">
        <f t="shared" ref="X8:X19" si="2">+G8+H8+I8+J8+K8+L8+M8+N8-P8-Q8-R8-T8-U8-V8</f>
        <v>256389.35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256389.35</v>
      </c>
      <c r="C9" s="2">
        <f>7747.77</f>
        <v>7747.77</v>
      </c>
      <c r="D9" s="2">
        <v>0</v>
      </c>
      <c r="E9" s="2">
        <f>+B9+C9-D9</f>
        <v>264137.12</v>
      </c>
      <c r="F9" s="2"/>
      <c r="G9" s="2">
        <f t="shared" ref="G9:G19" si="3">+X8</f>
        <v>256389.35</v>
      </c>
      <c r="H9" s="27"/>
      <c r="I9" s="27"/>
      <c r="J9" s="27"/>
      <c r="K9" s="27">
        <f>7747.77</f>
        <v>7747.77</v>
      </c>
      <c r="L9" s="27"/>
      <c r="M9" s="28"/>
      <c r="N9" s="29"/>
      <c r="O9" s="2"/>
      <c r="P9" s="27"/>
      <c r="Q9" s="28"/>
      <c r="R9" s="29"/>
      <c r="S9" s="2"/>
      <c r="T9" s="27"/>
      <c r="U9" s="28"/>
      <c r="V9" s="29"/>
      <c r="W9" s="2"/>
      <c r="X9" s="2">
        <f>+G9+H9+I9+J9+K9+L9+M9+N9-P9-Q9-R9-T9-U9-V9</f>
        <v>264137.12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264137.12</v>
      </c>
      <c r="C10" s="2">
        <f>22881.17</f>
        <v>22881.17</v>
      </c>
      <c r="D10" s="2">
        <v>0</v>
      </c>
      <c r="E10" s="2">
        <f t="shared" si="1"/>
        <v>287018.28999999998</v>
      </c>
      <c r="F10" s="2"/>
      <c r="G10" s="2">
        <f t="shared" si="3"/>
        <v>264137.12</v>
      </c>
      <c r="H10" s="27"/>
      <c r="I10" s="27"/>
      <c r="J10" s="27"/>
      <c r="K10" s="27">
        <f>22881.17</f>
        <v>22881.17</v>
      </c>
      <c r="L10" s="27"/>
      <c r="M10" s="28"/>
      <c r="N10" s="29"/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2"/>
        <v>287018.28999999998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287018.28999999998</v>
      </c>
      <c r="C11" s="2">
        <f>11342.55+9481.27+546.48</f>
        <v>21370.3</v>
      </c>
      <c r="D11" s="2">
        <f>9222.06+6094.84+1072.54</f>
        <v>16389.439999999999</v>
      </c>
      <c r="E11" s="2">
        <f t="shared" si="1"/>
        <v>291999.14999999997</v>
      </c>
      <c r="F11" s="2"/>
      <c r="G11" s="2">
        <f t="shared" si="3"/>
        <v>287018.28999999998</v>
      </c>
      <c r="H11" s="27">
        <f>9481.27+546.48</f>
        <v>10027.75</v>
      </c>
      <c r="I11" s="27"/>
      <c r="J11" s="27"/>
      <c r="K11" s="27">
        <v>11342.55</v>
      </c>
      <c r="L11" s="27"/>
      <c r="M11" s="28"/>
      <c r="N11" s="29"/>
      <c r="O11" s="2"/>
      <c r="P11" s="27"/>
      <c r="Q11" s="28"/>
      <c r="R11" s="29"/>
      <c r="S11" s="2"/>
      <c r="T11" s="27">
        <f>9222.06</f>
        <v>9222.06</v>
      </c>
      <c r="U11" s="28">
        <f>6094.84</f>
        <v>6094.84</v>
      </c>
      <c r="V11" s="29">
        <f>1072.54</f>
        <v>1072.54</v>
      </c>
      <c r="W11" s="2"/>
      <c r="X11" s="2">
        <f t="shared" si="2"/>
        <v>291999.14999999997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291999.14999999997</v>
      </c>
      <c r="C12" s="2">
        <f>633.45+2348.57+4002.85+1705.21</f>
        <v>8690.0800000000017</v>
      </c>
      <c r="D12" s="2"/>
      <c r="E12" s="2">
        <f t="shared" si="1"/>
        <v>300689.23</v>
      </c>
      <c r="F12" s="2"/>
      <c r="G12" s="2">
        <f t="shared" si="3"/>
        <v>291999.14999999997</v>
      </c>
      <c r="H12" s="27">
        <f>633.45+2348.57+1705.21</f>
        <v>4687.2300000000005</v>
      </c>
      <c r="I12" s="27"/>
      <c r="J12" s="27"/>
      <c r="K12" s="27">
        <v>4002.85</v>
      </c>
      <c r="L12" s="27"/>
      <c r="M12" s="28"/>
      <c r="N12" s="29"/>
      <c r="O12" s="2"/>
      <c r="P12" s="27"/>
      <c r="Q12" s="28"/>
      <c r="R12" s="29"/>
      <c r="S12" s="2"/>
      <c r="T12" s="27"/>
      <c r="U12" s="28"/>
      <c r="V12" s="29"/>
      <c r="W12" s="2"/>
      <c r="X12" s="2">
        <f>+G12+H12+I12+J12+K12+L12+M12+N12-P12-Q12-R12-T12-U12-V12</f>
        <v>300689.22999999992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300689.23</v>
      </c>
      <c r="C13" s="2">
        <f>14801.2+4389.26</f>
        <v>19190.46</v>
      </c>
      <c r="D13" s="2">
        <v>186.05</v>
      </c>
      <c r="E13" s="2">
        <f t="shared" si="1"/>
        <v>319693.64</v>
      </c>
      <c r="F13" s="2"/>
      <c r="G13" s="2">
        <f t="shared" si="3"/>
        <v>300689.22999999992</v>
      </c>
      <c r="H13" s="27"/>
      <c r="I13" s="27"/>
      <c r="J13" s="27"/>
      <c r="K13" s="27">
        <f>14801.2+4389.26</f>
        <v>19190.46</v>
      </c>
      <c r="L13" s="27"/>
      <c r="M13" s="28"/>
      <c r="N13" s="29"/>
      <c r="O13" s="2"/>
      <c r="P13" s="27">
        <v>186.05</v>
      </c>
      <c r="Q13" s="28"/>
      <c r="R13" s="29"/>
      <c r="S13" s="2"/>
      <c r="T13" s="27"/>
      <c r="U13" s="28"/>
      <c r="V13" s="29"/>
      <c r="W13" s="2"/>
      <c r="X13" s="2">
        <f t="shared" si="2"/>
        <v>319693.63999999996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319693.64</v>
      </c>
      <c r="C14" s="2"/>
      <c r="D14" s="2">
        <f>5884.03+5000</f>
        <v>10884.029999999999</v>
      </c>
      <c r="E14" s="2">
        <f t="shared" si="1"/>
        <v>308809.61</v>
      </c>
      <c r="F14" s="2"/>
      <c r="G14" s="2">
        <f t="shared" si="3"/>
        <v>319693.63999999996</v>
      </c>
      <c r="H14" s="27"/>
      <c r="I14" s="27"/>
      <c r="J14" s="27"/>
      <c r="K14" s="27"/>
      <c r="L14" s="27"/>
      <c r="M14" s="28"/>
      <c r="N14" s="29"/>
      <c r="O14" s="2"/>
      <c r="P14" s="27">
        <f>5000</f>
        <v>5000</v>
      </c>
      <c r="Q14" s="28"/>
      <c r="R14" s="29"/>
      <c r="S14" s="2"/>
      <c r="T14" s="27">
        <f>5884.03</f>
        <v>5884.03</v>
      </c>
      <c r="U14" s="28"/>
      <c r="V14" s="29"/>
      <c r="W14" s="2"/>
      <c r="X14" s="2">
        <f t="shared" si="2"/>
        <v>308809.60999999993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308809.61</v>
      </c>
      <c r="C15" s="2">
        <v>0</v>
      </c>
      <c r="D15" s="2">
        <v>0</v>
      </c>
      <c r="E15" s="2">
        <f t="shared" si="1"/>
        <v>308809.61</v>
      </c>
      <c r="F15" s="2"/>
      <c r="G15" s="2">
        <f t="shared" si="3"/>
        <v>308809.60999999993</v>
      </c>
      <c r="H15" s="27"/>
      <c r="I15" s="27"/>
      <c r="J15" s="27"/>
      <c r="K15" s="27"/>
      <c r="L15" s="27"/>
      <c r="M15" s="28"/>
      <c r="N15" s="29"/>
      <c r="O15" s="2"/>
      <c r="P15" s="27"/>
      <c r="Q15" s="28"/>
      <c r="R15" s="29"/>
      <c r="S15" s="2"/>
      <c r="T15" s="27"/>
      <c r="U15" s="31"/>
      <c r="V15" s="32"/>
      <c r="W15" s="2"/>
      <c r="X15" s="2">
        <f t="shared" si="2"/>
        <v>308809.60999999993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308809.61</v>
      </c>
      <c r="C16" s="2">
        <v>0</v>
      </c>
      <c r="D16" s="2">
        <v>0</v>
      </c>
      <c r="E16" s="2">
        <f t="shared" si="1"/>
        <v>308809.61</v>
      </c>
      <c r="F16" s="2"/>
      <c r="G16" s="2">
        <f t="shared" si="3"/>
        <v>308809.60999999993</v>
      </c>
      <c r="H16" s="27"/>
      <c r="I16" s="27"/>
      <c r="J16" s="27"/>
      <c r="K16" s="27"/>
      <c r="L16" s="27"/>
      <c r="M16" s="28"/>
      <c r="N16" s="29"/>
      <c r="O16" s="2"/>
      <c r="P16" s="27"/>
      <c r="Q16" s="28"/>
      <c r="R16" s="29"/>
      <c r="S16" s="2"/>
      <c r="T16" s="27"/>
      <c r="U16" s="28"/>
      <c r="V16" s="32"/>
      <c r="W16" s="2"/>
      <c r="X16" s="2">
        <f t="shared" si="2"/>
        <v>308809.60999999993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308809.61</v>
      </c>
      <c r="C17" s="2">
        <f>1047.74+1520.55</f>
        <v>2568.29</v>
      </c>
      <c r="D17" s="2">
        <f>18191.81+1975.32</f>
        <v>20167.13</v>
      </c>
      <c r="E17" s="2">
        <f>+B17+C17-D17</f>
        <v>291210.76999999996</v>
      </c>
      <c r="F17" s="2"/>
      <c r="G17" s="2">
        <f t="shared" si="3"/>
        <v>308809.60999999993</v>
      </c>
      <c r="H17" s="27">
        <f>1047.74+1520.55</f>
        <v>2568.29</v>
      </c>
      <c r="I17" s="27"/>
      <c r="J17" s="27"/>
      <c r="K17" s="27"/>
      <c r="L17" s="27"/>
      <c r="M17" s="28"/>
      <c r="N17" s="29"/>
      <c r="O17" s="2"/>
      <c r="P17" s="27"/>
      <c r="Q17" s="28"/>
      <c r="R17" s="29"/>
      <c r="S17" s="2"/>
      <c r="T17" s="27">
        <f>18191.81</f>
        <v>18191.810000000001</v>
      </c>
      <c r="U17" s="28"/>
      <c r="V17" s="29">
        <v>1975.32</v>
      </c>
      <c r="W17" s="2"/>
      <c r="X17" s="2">
        <f t="shared" si="2"/>
        <v>291210.7699999999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291210.76999999996</v>
      </c>
      <c r="C18" s="2">
        <f>118.59</f>
        <v>118.59</v>
      </c>
      <c r="D18" s="2">
        <v>0</v>
      </c>
      <c r="E18" s="2">
        <f>+B18+C18-D18</f>
        <v>291329.36</v>
      </c>
      <c r="F18" s="2"/>
      <c r="G18" s="2">
        <f t="shared" si="3"/>
        <v>291210.7699999999</v>
      </c>
      <c r="H18" s="27"/>
      <c r="I18" s="27"/>
      <c r="J18" s="27">
        <f>118.59</f>
        <v>118.59</v>
      </c>
      <c r="K18" s="27"/>
      <c r="L18" s="27"/>
      <c r="M18" s="28"/>
      <c r="N18" s="29"/>
      <c r="O18" s="2"/>
      <c r="P18" s="27"/>
      <c r="Q18" s="28"/>
      <c r="R18" s="29"/>
      <c r="S18" s="2"/>
      <c r="T18" s="27"/>
      <c r="U18" s="28"/>
      <c r="V18" s="29"/>
      <c r="W18" s="2"/>
      <c r="X18" s="2">
        <f t="shared" si="2"/>
        <v>291329.35999999993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291329.36</v>
      </c>
      <c r="C19" s="2">
        <f>3880.22+5952.97+82.85</f>
        <v>9916.0400000000009</v>
      </c>
      <c r="D19" s="2">
        <v>0</v>
      </c>
      <c r="E19" s="2">
        <f t="shared" si="1"/>
        <v>301245.39999999997</v>
      </c>
      <c r="F19" s="2"/>
      <c r="G19" s="2">
        <f t="shared" si="3"/>
        <v>291329.35999999993</v>
      </c>
      <c r="H19" s="27">
        <f>5952.97</f>
        <v>5952.97</v>
      </c>
      <c r="I19" s="27"/>
      <c r="J19" s="27">
        <f>82.85</f>
        <v>82.85</v>
      </c>
      <c r="K19" s="27"/>
      <c r="L19" s="27"/>
      <c r="M19" s="28"/>
      <c r="N19" s="29">
        <f>3880.22</f>
        <v>3880.22</v>
      </c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301245.39999999985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260762.65</v>
      </c>
      <c r="C21" s="21">
        <f>SUM(C8:C19)</f>
        <v>92657.59</v>
      </c>
      <c r="D21" s="21">
        <f>SUM(D8:D19)</f>
        <v>52174.84</v>
      </c>
      <c r="E21" s="71">
        <f>+B21+C21-D21</f>
        <v>301245.40000000002</v>
      </c>
      <c r="F21" s="20"/>
      <c r="G21" s="21">
        <f>+G7</f>
        <v>260762.65</v>
      </c>
      <c r="H21" s="21">
        <f>SUM(H8:H19)</f>
        <v>23236.240000000002</v>
      </c>
      <c r="I21" s="21">
        <f t="shared" ref="I21:N21" si="5">SUM(I8:I19)</f>
        <v>0</v>
      </c>
      <c r="J21" s="21">
        <f t="shared" si="5"/>
        <v>376.33000000000004</v>
      </c>
      <c r="K21" s="21">
        <f t="shared" si="5"/>
        <v>65164.799999999996</v>
      </c>
      <c r="L21" s="21">
        <f t="shared" si="5"/>
        <v>0</v>
      </c>
      <c r="M21" s="21">
        <f t="shared" si="5"/>
        <v>0</v>
      </c>
      <c r="N21" s="21">
        <f t="shared" si="5"/>
        <v>3880.22</v>
      </c>
      <c r="O21" s="20"/>
      <c r="P21" s="21">
        <f t="shared" ref="P21:V21" si="6">SUM(P8:P19)</f>
        <v>5186.05</v>
      </c>
      <c r="Q21" s="21">
        <f t="shared" si="6"/>
        <v>0</v>
      </c>
      <c r="R21" s="21">
        <f t="shared" si="6"/>
        <v>0</v>
      </c>
      <c r="S21" s="21"/>
      <c r="T21" s="21">
        <f t="shared" si="6"/>
        <v>37846.089999999997</v>
      </c>
      <c r="U21" s="21">
        <f t="shared" si="6"/>
        <v>6094.84</v>
      </c>
      <c r="V21" s="21">
        <f t="shared" si="6"/>
        <v>3047.8599999999997</v>
      </c>
      <c r="W21" s="20"/>
      <c r="X21" s="72">
        <f>+G21+H21+I21+J21+K21+L21+M21+N21-P21-Q21-R21-T21-U21-V21</f>
        <v>301245.39999999997</v>
      </c>
    </row>
    <row r="22" spans="1:27" ht="15.75" thickTop="1" x14ac:dyDescent="0.25"/>
    <row r="23" spans="1:27" x14ac:dyDescent="0.25">
      <c r="X23" s="12"/>
      <c r="Y23" s="12"/>
      <c r="Z23" s="73">
        <v>195747.05</v>
      </c>
      <c r="AA23" s="74" t="s">
        <v>191</v>
      </c>
    </row>
    <row r="24" spans="1:27" x14ac:dyDescent="0.25">
      <c r="C24" s="10"/>
      <c r="D24" s="10"/>
      <c r="Z24" s="75">
        <v>0</v>
      </c>
      <c r="AA24" s="74" t="s">
        <v>116</v>
      </c>
    </row>
    <row r="25" spans="1:27" x14ac:dyDescent="0.25">
      <c r="C25" s="10"/>
      <c r="D25" s="10"/>
      <c r="Z25" s="75">
        <v>105497.45</v>
      </c>
      <c r="AA25" s="74" t="s">
        <v>117</v>
      </c>
    </row>
    <row r="26" spans="1:27" ht="15.75" thickBot="1" x14ac:dyDescent="0.3">
      <c r="Z26" s="77">
        <f>SUM(Z23:Z25)</f>
        <v>301244.5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0.8999999999650754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A33"/>
  <sheetViews>
    <sheetView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3" t="s">
        <v>31</v>
      </c>
      <c r="AA3" s="103" t="s">
        <v>32</v>
      </c>
    </row>
    <row r="4" spans="1:27" s="1" customFormat="1" x14ac:dyDescent="0.25">
      <c r="A4" s="14"/>
      <c r="B4" s="104" t="s">
        <v>27</v>
      </c>
      <c r="C4" s="104" t="s">
        <v>25</v>
      </c>
      <c r="D4" s="104" t="s">
        <v>26</v>
      </c>
      <c r="E4" s="104" t="s">
        <v>28</v>
      </c>
      <c r="F4" s="57"/>
      <c r="G4" s="104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4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44196</v>
      </c>
      <c r="B7" s="2">
        <v>198537.11</v>
      </c>
      <c r="C7" s="2"/>
      <c r="D7" s="2"/>
      <c r="E7" s="2">
        <f>+B7+C7-D7</f>
        <v>198537.11</v>
      </c>
      <c r="F7" s="2"/>
      <c r="G7" s="2">
        <v>198537.11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198537.11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198537.11</v>
      </c>
      <c r="C8" s="2">
        <v>189.99</v>
      </c>
      <c r="D8" s="2">
        <v>3042.79</v>
      </c>
      <c r="E8" s="2">
        <f t="shared" ref="E8:E19" si="1">+B8+C8-D8</f>
        <v>195684.30999999997</v>
      </c>
      <c r="F8" s="2"/>
      <c r="G8" s="2">
        <f>+X7</f>
        <v>198537.11</v>
      </c>
      <c r="H8" s="27"/>
      <c r="I8" s="27"/>
      <c r="J8" s="27">
        <v>189.99</v>
      </c>
      <c r="K8" s="27"/>
      <c r="L8" s="27"/>
      <c r="M8" s="28"/>
      <c r="N8" s="29"/>
      <c r="O8" s="2"/>
      <c r="P8" s="27"/>
      <c r="Q8" s="28"/>
      <c r="R8" s="29"/>
      <c r="S8" s="2"/>
      <c r="T8" s="27">
        <v>3042.79</v>
      </c>
      <c r="U8" s="28"/>
      <c r="V8" s="29"/>
      <c r="W8" s="2"/>
      <c r="X8" s="2">
        <f t="shared" ref="X8:X19" si="2">+G8+H8+I8+J8+K8+L8+M8+N8-P8-Q8-R8-T8-U8-V8</f>
        <v>195684.30999999997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195684.30999999997</v>
      </c>
      <c r="C9" s="2">
        <f>5058.02+30498.15+1036.82+7969.72</f>
        <v>44562.71</v>
      </c>
      <c r="D9" s="2">
        <f>5784.26</f>
        <v>5784.26</v>
      </c>
      <c r="E9" s="2">
        <f>+B9+C9-D9</f>
        <v>234462.75999999995</v>
      </c>
      <c r="F9" s="2"/>
      <c r="G9" s="2">
        <f t="shared" ref="G9:G19" si="3">+X8</f>
        <v>195684.30999999997</v>
      </c>
      <c r="H9" s="27"/>
      <c r="I9" s="27"/>
      <c r="J9" s="27"/>
      <c r="K9" s="27">
        <f>7969.72</f>
        <v>7969.72</v>
      </c>
      <c r="L9" s="27"/>
      <c r="M9" s="28">
        <f>5058.02+30498.15+1036.82</f>
        <v>36592.99</v>
      </c>
      <c r="N9" s="29"/>
      <c r="O9" s="2"/>
      <c r="P9" s="27"/>
      <c r="Q9" s="28"/>
      <c r="R9" s="29">
        <f>5784.26</f>
        <v>5784.26</v>
      </c>
      <c r="S9" s="2"/>
      <c r="T9" s="27"/>
      <c r="U9" s="28"/>
      <c r="V9" s="29"/>
      <c r="W9" s="2"/>
      <c r="X9" s="2">
        <f>+G9+H9+I9+J9+K9+L9+M9+N9-P9-Q9-R9-T9-U9-V9</f>
        <v>234462.75999999995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234462.75999999995</v>
      </c>
      <c r="C10" s="2">
        <v>0</v>
      </c>
      <c r="D10" s="2">
        <v>0</v>
      </c>
      <c r="E10" s="2">
        <f t="shared" si="1"/>
        <v>234462.75999999995</v>
      </c>
      <c r="F10" s="2"/>
      <c r="G10" s="2">
        <f t="shared" si="3"/>
        <v>234462.75999999995</v>
      </c>
      <c r="H10" s="27"/>
      <c r="I10" s="27"/>
      <c r="J10" s="27"/>
      <c r="K10" s="27"/>
      <c r="L10" s="27"/>
      <c r="M10" s="28"/>
      <c r="N10" s="29"/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2"/>
        <v>234462.75999999995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234462.75999999995</v>
      </c>
      <c r="C11" s="2">
        <v>0</v>
      </c>
      <c r="D11" s="2">
        <f>7179.59</f>
        <v>7179.59</v>
      </c>
      <c r="E11" s="2">
        <f t="shared" si="1"/>
        <v>227283.16999999995</v>
      </c>
      <c r="F11" s="2"/>
      <c r="G11" s="2">
        <f t="shared" si="3"/>
        <v>234462.75999999995</v>
      </c>
      <c r="H11" s="27"/>
      <c r="I11" s="27"/>
      <c r="J11" s="27"/>
      <c r="K11" s="27"/>
      <c r="L11" s="27"/>
      <c r="M11" s="28"/>
      <c r="N11" s="29"/>
      <c r="O11" s="2"/>
      <c r="P11" s="27"/>
      <c r="Q11" s="28"/>
      <c r="R11" s="29"/>
      <c r="S11" s="2"/>
      <c r="T11" s="27">
        <v>7179.59</v>
      </c>
      <c r="U11" s="28"/>
      <c r="V11" s="29"/>
      <c r="W11" s="2"/>
      <c r="X11" s="2">
        <f t="shared" si="2"/>
        <v>227283.16999999995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227283.16999999995</v>
      </c>
      <c r="C12" s="2">
        <f>320.31+9221.1+491.98</f>
        <v>10033.39</v>
      </c>
      <c r="D12" s="2">
        <v>0</v>
      </c>
      <c r="E12" s="2">
        <f t="shared" si="1"/>
        <v>237316.55999999994</v>
      </c>
      <c r="F12" s="2"/>
      <c r="G12" s="2">
        <f t="shared" si="3"/>
        <v>227283.16999999995</v>
      </c>
      <c r="H12" s="27">
        <f>320.31+9221.1+491.98</f>
        <v>10033.39</v>
      </c>
      <c r="I12" s="27"/>
      <c r="J12" s="27"/>
      <c r="K12" s="27"/>
      <c r="L12" s="27"/>
      <c r="M12" s="28"/>
      <c r="N12" s="29"/>
      <c r="O12" s="2"/>
      <c r="P12" s="27"/>
      <c r="Q12" s="28"/>
      <c r="R12" s="29"/>
      <c r="S12" s="2"/>
      <c r="T12" s="27"/>
      <c r="U12" s="28"/>
      <c r="V12" s="29"/>
      <c r="W12" s="2"/>
      <c r="X12" s="2">
        <f t="shared" si="2"/>
        <v>237316.55999999994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237316.55999999994</v>
      </c>
      <c r="C13" s="2">
        <v>0</v>
      </c>
      <c r="D13" s="2">
        <v>0</v>
      </c>
      <c r="E13" s="2">
        <f t="shared" si="1"/>
        <v>237316.55999999994</v>
      </c>
      <c r="F13" s="2"/>
      <c r="G13" s="2">
        <f t="shared" si="3"/>
        <v>237316.55999999994</v>
      </c>
      <c r="H13" s="27"/>
      <c r="I13" s="27"/>
      <c r="J13" s="27"/>
      <c r="K13" s="27"/>
      <c r="L13" s="27"/>
      <c r="M13" s="28"/>
      <c r="N13" s="29"/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2"/>
        <v>237316.55999999994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237316.55999999994</v>
      </c>
      <c r="C14" s="2">
        <f>1823.72+4412.51+1057.68+229.48+2337.95+134.33+3247.22+15707.31</f>
        <v>28950.199999999997</v>
      </c>
      <c r="D14" s="2">
        <f>1805.15+1082.77</f>
        <v>2887.92</v>
      </c>
      <c r="E14" s="2">
        <f t="shared" si="1"/>
        <v>263378.83999999997</v>
      </c>
      <c r="F14" s="2"/>
      <c r="G14" s="2">
        <f t="shared" si="3"/>
        <v>237316.55999999994</v>
      </c>
      <c r="H14" s="27">
        <f>1823.72+4412.51+1057.68+2337.95+134.33+3247.22</f>
        <v>13013.41</v>
      </c>
      <c r="I14" s="27"/>
      <c r="J14" s="27">
        <f>229.48</f>
        <v>229.48</v>
      </c>
      <c r="K14" s="27">
        <v>15707.31</v>
      </c>
      <c r="L14" s="27"/>
      <c r="M14" s="28"/>
      <c r="N14" s="29"/>
      <c r="O14" s="2"/>
      <c r="P14" s="27"/>
      <c r="Q14" s="28"/>
      <c r="R14" s="29"/>
      <c r="S14" s="2"/>
      <c r="T14" s="27">
        <v>1805.15</v>
      </c>
      <c r="U14" s="28"/>
      <c r="V14" s="29">
        <v>1082.77</v>
      </c>
      <c r="W14" s="2"/>
      <c r="X14" s="2">
        <f t="shared" si="2"/>
        <v>263378.83999999991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263378.83999999997</v>
      </c>
      <c r="C15" s="2">
        <f>10488.29</f>
        <v>10488.29</v>
      </c>
      <c r="D15" s="2">
        <v>0</v>
      </c>
      <c r="E15" s="2">
        <f t="shared" si="1"/>
        <v>273867.12999999995</v>
      </c>
      <c r="F15" s="2"/>
      <c r="G15" s="2">
        <f t="shared" si="3"/>
        <v>263378.83999999991</v>
      </c>
      <c r="H15" s="27">
        <f>10488.29</f>
        <v>10488.29</v>
      </c>
      <c r="I15" s="27"/>
      <c r="J15" s="27"/>
      <c r="K15" s="27"/>
      <c r="L15" s="27"/>
      <c r="M15" s="28"/>
      <c r="N15" s="29"/>
      <c r="O15" s="2"/>
      <c r="P15" s="27"/>
      <c r="Q15" s="28"/>
      <c r="R15" s="29"/>
      <c r="S15" s="2"/>
      <c r="T15" s="27"/>
      <c r="U15" s="31"/>
      <c r="V15" s="32"/>
      <c r="W15" s="2"/>
      <c r="X15" s="2">
        <f t="shared" si="2"/>
        <v>273867.12999999989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273867.12999999995</v>
      </c>
      <c r="C16" s="2">
        <f>1223.74</f>
        <v>1223.74</v>
      </c>
      <c r="D16" s="2">
        <v>30498.15</v>
      </c>
      <c r="E16" s="2">
        <f t="shared" si="1"/>
        <v>244592.71999999994</v>
      </c>
      <c r="F16" s="2"/>
      <c r="G16" s="2">
        <f t="shared" si="3"/>
        <v>273867.12999999989</v>
      </c>
      <c r="H16" s="27">
        <f>1223.74</f>
        <v>1223.74</v>
      </c>
      <c r="I16" s="27"/>
      <c r="J16" s="27"/>
      <c r="K16" s="27"/>
      <c r="L16" s="27"/>
      <c r="M16" s="28"/>
      <c r="N16" s="29"/>
      <c r="O16" s="2"/>
      <c r="P16" s="27"/>
      <c r="Q16" s="28">
        <v>30498.15</v>
      </c>
      <c r="R16" s="29"/>
      <c r="S16" s="2"/>
      <c r="T16" s="27"/>
      <c r="U16" s="28"/>
      <c r="V16" s="32"/>
      <c r="W16" s="2"/>
      <c r="X16" s="2">
        <f t="shared" si="2"/>
        <v>244592.71999999988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244592.71999999994</v>
      </c>
      <c r="C17" s="2">
        <f>283.39</f>
        <v>283.39</v>
      </c>
      <c r="D17" s="2">
        <f>2580.03+763.69+100</f>
        <v>3443.7200000000003</v>
      </c>
      <c r="E17" s="2">
        <f>+B17+C17-D17</f>
        <v>241432.38999999996</v>
      </c>
      <c r="F17" s="2"/>
      <c r="G17" s="2">
        <f t="shared" si="3"/>
        <v>244592.71999999988</v>
      </c>
      <c r="H17" s="27">
        <f>283.39</f>
        <v>283.39</v>
      </c>
      <c r="I17" s="27"/>
      <c r="J17" s="27"/>
      <c r="K17" s="27"/>
      <c r="L17" s="27"/>
      <c r="M17" s="28"/>
      <c r="N17" s="29"/>
      <c r="O17" s="2"/>
      <c r="P17" s="27">
        <v>100</v>
      </c>
      <c r="Q17" s="28"/>
      <c r="R17" s="29"/>
      <c r="S17" s="2"/>
      <c r="T17" s="27">
        <f>2580.03</f>
        <v>2580.0300000000002</v>
      </c>
      <c r="U17" s="28"/>
      <c r="V17" s="29">
        <f>763.69</f>
        <v>763.69</v>
      </c>
      <c r="W17" s="2"/>
      <c r="X17" s="2">
        <f t="shared" si="2"/>
        <v>241432.3899999999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241432.38999999996</v>
      </c>
      <c r="C18" s="2">
        <f>4288.63+9547.23</f>
        <v>13835.86</v>
      </c>
      <c r="D18" s="2">
        <f>627</f>
        <v>627</v>
      </c>
      <c r="E18" s="2">
        <f>+B18+C18-D18</f>
        <v>254641.24999999994</v>
      </c>
      <c r="F18" s="2"/>
      <c r="G18" s="2">
        <f t="shared" si="3"/>
        <v>241432.3899999999</v>
      </c>
      <c r="H18" s="27">
        <v>4288.63</v>
      </c>
      <c r="I18" s="27"/>
      <c r="J18" s="27"/>
      <c r="K18" s="27"/>
      <c r="L18" s="27"/>
      <c r="M18" s="28"/>
      <c r="N18" s="29">
        <f>9547.23</f>
        <v>9547.23</v>
      </c>
      <c r="O18" s="2"/>
      <c r="P18" s="27">
        <v>627</v>
      </c>
      <c r="Q18" s="28"/>
      <c r="R18" s="29"/>
      <c r="S18" s="2"/>
      <c r="T18" s="27"/>
      <c r="U18" s="28"/>
      <c r="V18" s="29"/>
      <c r="W18" s="2"/>
      <c r="X18" s="2">
        <f t="shared" si="2"/>
        <v>254641.24999999991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254641.24999999994</v>
      </c>
      <c r="C19" s="2">
        <f>5856.74+264.66</f>
        <v>6121.4</v>
      </c>
      <c r="D19" s="2">
        <v>0</v>
      </c>
      <c r="E19" s="2">
        <f t="shared" si="1"/>
        <v>260762.64999999994</v>
      </c>
      <c r="F19" s="2"/>
      <c r="G19" s="2">
        <f t="shared" si="3"/>
        <v>254641.24999999991</v>
      </c>
      <c r="H19" s="27">
        <f>5856.74</f>
        <v>5856.74</v>
      </c>
      <c r="I19" s="27"/>
      <c r="J19" s="27">
        <f>264.66</f>
        <v>264.66000000000003</v>
      </c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260762.64999999991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198537.11</v>
      </c>
      <c r="C21" s="21">
        <f>SUM(C8:C19)</f>
        <v>115688.96999999999</v>
      </c>
      <c r="D21" s="21">
        <f>SUM(D8:D19)</f>
        <v>53463.43</v>
      </c>
      <c r="E21" s="71">
        <f>+B21+C21-D21</f>
        <v>260762.64999999997</v>
      </c>
      <c r="F21" s="20"/>
      <c r="G21" s="21">
        <f>+G7</f>
        <v>198537.11</v>
      </c>
      <c r="H21" s="21">
        <f>SUM(H8:H19)</f>
        <v>45187.589999999989</v>
      </c>
      <c r="I21" s="21">
        <f t="shared" ref="I21:N21" si="5">SUM(I8:I19)</f>
        <v>0</v>
      </c>
      <c r="J21" s="21">
        <f t="shared" si="5"/>
        <v>684.13000000000011</v>
      </c>
      <c r="K21" s="21">
        <f t="shared" si="5"/>
        <v>23677.03</v>
      </c>
      <c r="L21" s="21">
        <f t="shared" si="5"/>
        <v>0</v>
      </c>
      <c r="M21" s="21">
        <f t="shared" si="5"/>
        <v>36592.99</v>
      </c>
      <c r="N21" s="21">
        <f t="shared" si="5"/>
        <v>9547.23</v>
      </c>
      <c r="O21" s="20"/>
      <c r="P21" s="21">
        <f t="shared" ref="P21:V21" si="6">SUM(P8:P19)</f>
        <v>727</v>
      </c>
      <c r="Q21" s="21">
        <f t="shared" si="6"/>
        <v>30498.15</v>
      </c>
      <c r="R21" s="21">
        <f t="shared" si="6"/>
        <v>5784.26</v>
      </c>
      <c r="S21" s="21"/>
      <c r="T21" s="21">
        <f t="shared" si="6"/>
        <v>14607.560000000001</v>
      </c>
      <c r="U21" s="21">
        <f t="shared" si="6"/>
        <v>0</v>
      </c>
      <c r="V21" s="21">
        <f t="shared" si="6"/>
        <v>1846.46</v>
      </c>
      <c r="W21" s="20"/>
      <c r="X21" s="72">
        <f>+G21+H21+I21+J21+K21+L21+M21+N21-P21-Q21-R21-T21-U21-V21</f>
        <v>260762.64999999994</v>
      </c>
    </row>
    <row r="22" spans="1:27" ht="15.75" thickTop="1" x14ac:dyDescent="0.25"/>
    <row r="23" spans="1:27" x14ac:dyDescent="0.25">
      <c r="X23" s="12"/>
      <c r="Y23" s="12"/>
      <c r="Z23" s="73">
        <v>207418.85</v>
      </c>
      <c r="AA23" s="74" t="s">
        <v>191</v>
      </c>
    </row>
    <row r="24" spans="1:27" x14ac:dyDescent="0.25">
      <c r="C24" s="10"/>
      <c r="D24" s="10"/>
      <c r="Z24" s="75">
        <v>6094.84</v>
      </c>
      <c r="AA24" s="74" t="s">
        <v>116</v>
      </c>
    </row>
    <row r="25" spans="1:27" x14ac:dyDescent="0.25">
      <c r="C25" s="10"/>
      <c r="D25" s="10"/>
      <c r="Z25" s="75">
        <v>47248.06</v>
      </c>
      <c r="AA25" s="74" t="s">
        <v>117</v>
      </c>
    </row>
    <row r="26" spans="1:27" ht="15.75" thickBot="1" x14ac:dyDescent="0.3">
      <c r="Z26" s="77">
        <f>SUM(Z23:Z25)</f>
        <v>260761.75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0.89999999993597157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A33"/>
  <sheetViews>
    <sheetView topLeftCell="D1"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0" t="s">
        <v>31</v>
      </c>
      <c r="AA3" s="100" t="s">
        <v>32</v>
      </c>
    </row>
    <row r="4" spans="1:27" s="1" customFormat="1" x14ac:dyDescent="0.25">
      <c r="A4" s="14"/>
      <c r="B4" s="101" t="s">
        <v>27</v>
      </c>
      <c r="C4" s="101" t="s">
        <v>25</v>
      </c>
      <c r="D4" s="101" t="s">
        <v>26</v>
      </c>
      <c r="E4" s="101" t="s">
        <v>28</v>
      </c>
      <c r="F4" s="57"/>
      <c r="G4" s="101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1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43830</v>
      </c>
      <c r="B7" s="2">
        <v>206980.6</v>
      </c>
      <c r="C7" s="2"/>
      <c r="D7" s="2"/>
      <c r="E7" s="2">
        <f>+B7+C7-D7</f>
        <v>206980.6</v>
      </c>
      <c r="F7" s="2"/>
      <c r="G7" s="2">
        <v>206980.6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206980.6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206980.6</v>
      </c>
      <c r="C8" s="2">
        <v>416.14</v>
      </c>
      <c r="D8" s="2">
        <v>2924.49</v>
      </c>
      <c r="E8" s="2">
        <f t="shared" ref="E8:E19" si="1">+B8+C8-D8</f>
        <v>204472.25000000003</v>
      </c>
      <c r="F8" s="2"/>
      <c r="G8" s="2">
        <f>+X7</f>
        <v>206980.6</v>
      </c>
      <c r="H8" s="27"/>
      <c r="I8" s="27"/>
      <c r="J8" s="27">
        <v>416.14</v>
      </c>
      <c r="K8" s="27"/>
      <c r="L8" s="27"/>
      <c r="M8" s="28"/>
      <c r="N8" s="29"/>
      <c r="O8" s="2"/>
      <c r="P8" s="27"/>
      <c r="Q8" s="28"/>
      <c r="R8" s="29"/>
      <c r="S8" s="2"/>
      <c r="T8" s="27">
        <v>2924.49</v>
      </c>
      <c r="U8" s="28"/>
      <c r="V8" s="29"/>
      <c r="W8" s="2"/>
      <c r="X8" s="2">
        <f t="shared" ref="X8:X19" si="2">+G8+H8+I8+J8+K8+L8+M8+N8-P8-Q8-R8-T8-U8-V8</f>
        <v>204472.25000000003</v>
      </c>
      <c r="Y8" s="2"/>
      <c r="Z8" s="2">
        <f t="shared" si="0"/>
        <v>0</v>
      </c>
    </row>
    <row r="9" spans="1:27" x14ac:dyDescent="0.25">
      <c r="A9" s="99" t="s">
        <v>13</v>
      </c>
      <c r="B9" s="2">
        <f t="shared" ref="B9:B19" si="3">+E8</f>
        <v>204472.25000000003</v>
      </c>
      <c r="C9" s="2">
        <f>5526.46</f>
        <v>5526.46</v>
      </c>
      <c r="D9" s="2">
        <f>79.7+5784.26+990+1599.35</f>
        <v>8453.31</v>
      </c>
      <c r="E9" s="2">
        <f t="shared" si="1"/>
        <v>201545.40000000002</v>
      </c>
      <c r="F9" s="2"/>
      <c r="G9" s="2">
        <f t="shared" ref="G9:G19" si="4">+X8</f>
        <v>204472.25000000003</v>
      </c>
      <c r="H9" s="27"/>
      <c r="I9" s="27"/>
      <c r="J9" s="27"/>
      <c r="K9" s="27">
        <f>5526.46</f>
        <v>5526.46</v>
      </c>
      <c r="L9" s="27"/>
      <c r="M9" s="28"/>
      <c r="N9" s="29"/>
      <c r="O9" s="2"/>
      <c r="P9" s="27">
        <f>990</f>
        <v>990</v>
      </c>
      <c r="Q9" s="28"/>
      <c r="R9" s="29">
        <f>1599.35</f>
        <v>1599.35</v>
      </c>
      <c r="S9" s="2"/>
      <c r="T9" s="27"/>
      <c r="U9" s="28"/>
      <c r="V9" s="29">
        <f>79.7+5784.26</f>
        <v>5863.96</v>
      </c>
      <c r="W9" s="2"/>
      <c r="X9" s="2">
        <f t="shared" si="2"/>
        <v>201545.40000000002</v>
      </c>
      <c r="Y9" s="2"/>
      <c r="Z9" s="44">
        <f t="shared" si="0"/>
        <v>0</v>
      </c>
    </row>
    <row r="10" spans="1:27" x14ac:dyDescent="0.25">
      <c r="A10" s="60" t="s">
        <v>14</v>
      </c>
      <c r="B10" s="2">
        <f t="shared" si="3"/>
        <v>201545.40000000002</v>
      </c>
      <c r="C10" s="2">
        <f>651.31+912.43</f>
        <v>1563.7399999999998</v>
      </c>
      <c r="D10" s="2">
        <f>34376.25+449.55</f>
        <v>34825.800000000003</v>
      </c>
      <c r="E10" s="2">
        <f t="shared" si="1"/>
        <v>168283.34000000003</v>
      </c>
      <c r="F10" s="2"/>
      <c r="G10" s="2">
        <f t="shared" si="4"/>
        <v>201545.40000000002</v>
      </c>
      <c r="H10" s="27">
        <f>651.31+912.43</f>
        <v>1563.7399999999998</v>
      </c>
      <c r="I10" s="27"/>
      <c r="J10" s="27"/>
      <c r="K10" s="27"/>
      <c r="L10" s="27"/>
      <c r="M10" s="28"/>
      <c r="N10" s="29"/>
      <c r="O10" s="2"/>
      <c r="P10" s="27">
        <f>449.55</f>
        <v>449.55</v>
      </c>
      <c r="Q10" s="28"/>
      <c r="R10" s="29">
        <f>34376.25</f>
        <v>34376.25</v>
      </c>
      <c r="S10" s="2"/>
      <c r="T10" s="27"/>
      <c r="U10" s="28"/>
      <c r="V10" s="29"/>
      <c r="W10" s="2"/>
      <c r="X10" s="2">
        <f t="shared" si="2"/>
        <v>168283.34000000003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3"/>
        <v>168283.34000000003</v>
      </c>
      <c r="C11" s="2">
        <f>1129.12</f>
        <v>1129.1199999999999</v>
      </c>
      <c r="D11" s="2">
        <f>5498.12+22064.04+2948.44</f>
        <v>30510.6</v>
      </c>
      <c r="E11" s="2">
        <f t="shared" si="1"/>
        <v>138901.86000000002</v>
      </c>
      <c r="F11" s="2"/>
      <c r="G11" s="2">
        <f t="shared" si="4"/>
        <v>168283.34000000003</v>
      </c>
      <c r="H11" s="27"/>
      <c r="I11" s="27"/>
      <c r="J11" s="27"/>
      <c r="K11" s="27"/>
      <c r="L11" s="27"/>
      <c r="M11" s="28"/>
      <c r="N11" s="29">
        <f>1129.12</f>
        <v>1129.1199999999999</v>
      </c>
      <c r="O11" s="2"/>
      <c r="P11" s="27"/>
      <c r="Q11" s="28"/>
      <c r="R11" s="29">
        <f>2948.44</f>
        <v>2948.44</v>
      </c>
      <c r="S11" s="2"/>
      <c r="T11" s="27">
        <v>5498.12</v>
      </c>
      <c r="U11" s="28"/>
      <c r="V11" s="29">
        <v>22064.04</v>
      </c>
      <c r="W11" s="2"/>
      <c r="X11" s="2">
        <f t="shared" si="2"/>
        <v>138901.86000000002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3"/>
        <v>138901.86000000002</v>
      </c>
      <c r="C12" s="2">
        <f>7135.93+648.58</f>
        <v>7784.51</v>
      </c>
      <c r="D12" s="2">
        <v>0</v>
      </c>
      <c r="E12" s="2">
        <f t="shared" si="1"/>
        <v>146686.37000000002</v>
      </c>
      <c r="F12" s="2"/>
      <c r="G12" s="2">
        <f t="shared" si="4"/>
        <v>138901.86000000002</v>
      </c>
      <c r="H12" s="27"/>
      <c r="I12" s="27"/>
      <c r="J12" s="27">
        <f>648.58</f>
        <v>648.58000000000004</v>
      </c>
      <c r="K12" s="27"/>
      <c r="L12" s="27"/>
      <c r="M12" s="28"/>
      <c r="N12" s="29">
        <f>7135.93</f>
        <v>7135.93</v>
      </c>
      <c r="O12" s="2"/>
      <c r="P12" s="27"/>
      <c r="Q12" s="28"/>
      <c r="R12" s="29"/>
      <c r="S12" s="2"/>
      <c r="T12" s="27"/>
      <c r="U12" s="28"/>
      <c r="V12" s="29"/>
      <c r="W12" s="2"/>
      <c r="X12" s="2">
        <f t="shared" si="2"/>
        <v>146686.37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146686.37000000002</v>
      </c>
      <c r="C13" s="2">
        <f>211.82+14.4+227.08+501.5+1589.42</f>
        <v>2544.2200000000003</v>
      </c>
      <c r="D13" s="2">
        <v>0</v>
      </c>
      <c r="E13" s="2">
        <f t="shared" si="1"/>
        <v>149230.59000000003</v>
      </c>
      <c r="F13" s="2"/>
      <c r="G13" s="2">
        <f t="shared" si="4"/>
        <v>146686.37</v>
      </c>
      <c r="H13" s="27">
        <f>501.5+1589.42</f>
        <v>2090.92</v>
      </c>
      <c r="I13" s="27"/>
      <c r="J13" s="27">
        <f>14.4+227.08</f>
        <v>241.48000000000002</v>
      </c>
      <c r="K13" s="27"/>
      <c r="L13" s="27"/>
      <c r="M13" s="28"/>
      <c r="N13" s="29">
        <f>211.82</f>
        <v>211.82</v>
      </c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2"/>
        <v>149230.59000000003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3"/>
        <v>149230.59000000003</v>
      </c>
      <c r="C14" s="2">
        <v>0</v>
      </c>
      <c r="D14" s="2">
        <f>3447.54+2166.63</f>
        <v>5614.17</v>
      </c>
      <c r="E14" s="2">
        <f t="shared" si="1"/>
        <v>143616.42000000001</v>
      </c>
      <c r="F14" s="2"/>
      <c r="G14" s="2">
        <f t="shared" si="4"/>
        <v>149230.59000000003</v>
      </c>
      <c r="H14" s="27"/>
      <c r="I14" s="27"/>
      <c r="J14" s="27"/>
      <c r="K14" s="27"/>
      <c r="L14" s="27"/>
      <c r="M14" s="28"/>
      <c r="N14" s="29"/>
      <c r="O14" s="2"/>
      <c r="P14" s="27"/>
      <c r="Q14" s="28"/>
      <c r="R14" s="29"/>
      <c r="S14" s="2"/>
      <c r="T14" s="27">
        <f>2166.63</f>
        <v>2166.63</v>
      </c>
      <c r="U14" s="28"/>
      <c r="V14" s="29">
        <v>3447.54</v>
      </c>
      <c r="W14" s="2"/>
      <c r="X14" s="2">
        <f t="shared" si="2"/>
        <v>143616.42000000001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3"/>
        <v>143616.42000000001</v>
      </c>
      <c r="C15" s="2">
        <f>3055.38+1032.71+34376.25</f>
        <v>38464.339999999997</v>
      </c>
      <c r="D15" s="2">
        <f>73.1</f>
        <v>73.099999999999994</v>
      </c>
      <c r="E15" s="2">
        <f t="shared" si="1"/>
        <v>182007.66</v>
      </c>
      <c r="F15" s="2"/>
      <c r="G15" s="2">
        <f t="shared" si="4"/>
        <v>143616.42000000001</v>
      </c>
      <c r="H15" s="27">
        <f>3055.38+1032.71+34376.25</f>
        <v>38464.339999999997</v>
      </c>
      <c r="I15" s="27"/>
      <c r="J15" s="27"/>
      <c r="K15" s="27"/>
      <c r="L15" s="27"/>
      <c r="M15" s="28"/>
      <c r="N15" s="29"/>
      <c r="O15" s="2"/>
      <c r="P15" s="27">
        <f>73.1</f>
        <v>73.099999999999994</v>
      </c>
      <c r="Q15" s="28"/>
      <c r="R15" s="29"/>
      <c r="S15" s="2"/>
      <c r="T15" s="27"/>
      <c r="U15" s="31"/>
      <c r="V15" s="32"/>
      <c r="W15" s="2"/>
      <c r="X15" s="2">
        <f t="shared" si="2"/>
        <v>182007.66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3"/>
        <v>182007.66</v>
      </c>
      <c r="C16" s="2">
        <f>4358.34+1068.71+5543.34</f>
        <v>10970.39</v>
      </c>
      <c r="D16" s="2">
        <f>34376.25+73+170.63</f>
        <v>34619.879999999997</v>
      </c>
      <c r="E16" s="2">
        <f t="shared" si="1"/>
        <v>158358.16999999998</v>
      </c>
      <c r="F16" s="2"/>
      <c r="G16" s="2">
        <f t="shared" si="4"/>
        <v>182007.66</v>
      </c>
      <c r="H16" s="27">
        <f>1068.71+5543.34</f>
        <v>6612.05</v>
      </c>
      <c r="I16" s="27"/>
      <c r="J16" s="27">
        <f>4358.34</f>
        <v>4358.34</v>
      </c>
      <c r="K16" s="27"/>
      <c r="L16" s="27"/>
      <c r="M16" s="28"/>
      <c r="N16" s="29"/>
      <c r="O16" s="2"/>
      <c r="P16" s="27">
        <f>34376.25+73+170.63</f>
        <v>34619.879999999997</v>
      </c>
      <c r="Q16" s="28"/>
      <c r="R16" s="29"/>
      <c r="S16" s="2"/>
      <c r="T16" s="27"/>
      <c r="U16" s="28"/>
      <c r="V16" s="32"/>
      <c r="W16" s="2"/>
      <c r="X16" s="2">
        <f t="shared" si="2"/>
        <v>158358.16999999998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3"/>
        <v>158358.16999999998</v>
      </c>
      <c r="C17" s="2">
        <f>3654.79+7115.19+229.48+1681.99</f>
        <v>12681.449999999999</v>
      </c>
      <c r="D17" s="2">
        <f>5586.68</f>
        <v>5586.68</v>
      </c>
      <c r="E17" s="2">
        <f>+B17+C17-D17</f>
        <v>165452.94</v>
      </c>
      <c r="F17" s="2"/>
      <c r="G17" s="2">
        <f t="shared" si="4"/>
        <v>158358.16999999998</v>
      </c>
      <c r="H17" s="27">
        <f>3654.79+7115.19</f>
        <v>10769.98</v>
      </c>
      <c r="I17" s="27"/>
      <c r="J17" s="27">
        <f>229.48+1681.99</f>
        <v>1911.47</v>
      </c>
      <c r="K17" s="27"/>
      <c r="L17" s="27"/>
      <c r="M17" s="28"/>
      <c r="N17" s="29"/>
      <c r="O17" s="2"/>
      <c r="P17" s="27"/>
      <c r="Q17" s="28"/>
      <c r="R17" s="29"/>
      <c r="S17" s="2"/>
      <c r="T17" s="27">
        <f>5586.68</f>
        <v>5586.68</v>
      </c>
      <c r="U17" s="28"/>
      <c r="V17" s="29"/>
      <c r="W17" s="2"/>
      <c r="X17" s="2">
        <f t="shared" si="2"/>
        <v>165452.94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3"/>
        <v>165452.94</v>
      </c>
      <c r="C18" s="2">
        <f>27220.21+5863.96</f>
        <v>33084.17</v>
      </c>
      <c r="D18" s="2">
        <v>0</v>
      </c>
      <c r="E18" s="2">
        <f>+B18+C18-D18</f>
        <v>198537.11</v>
      </c>
      <c r="F18" s="2"/>
      <c r="G18" s="2">
        <f t="shared" si="4"/>
        <v>165452.94</v>
      </c>
      <c r="H18" s="27"/>
      <c r="I18" s="27"/>
      <c r="J18" s="27">
        <f>27220.21</f>
        <v>27220.21</v>
      </c>
      <c r="K18" s="27"/>
      <c r="L18" s="27"/>
      <c r="M18" s="28"/>
      <c r="N18" s="29">
        <f>5863.96</f>
        <v>5863.96</v>
      </c>
      <c r="O18" s="2"/>
      <c r="P18" s="27"/>
      <c r="Q18" s="28"/>
      <c r="R18" s="29"/>
      <c r="S18" s="2"/>
      <c r="T18" s="27"/>
      <c r="U18" s="28"/>
      <c r="V18" s="29"/>
      <c r="W18" s="2"/>
      <c r="X18" s="2">
        <f t="shared" si="2"/>
        <v>198537.11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3"/>
        <v>198537.11</v>
      </c>
      <c r="C19" s="2">
        <v>0</v>
      </c>
      <c r="D19" s="2">
        <v>0</v>
      </c>
      <c r="E19" s="2">
        <f t="shared" si="1"/>
        <v>198537.11</v>
      </c>
      <c r="F19" s="2"/>
      <c r="G19" s="2">
        <f t="shared" si="4"/>
        <v>198537.11</v>
      </c>
      <c r="H19" s="27"/>
      <c r="I19" s="27"/>
      <c r="J19" s="27"/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198537.11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206980.6</v>
      </c>
      <c r="C21" s="21">
        <f>SUM(C8:C19)</f>
        <v>114164.54</v>
      </c>
      <c r="D21" s="21">
        <f>SUM(D8:D19)</f>
        <v>122608.03</v>
      </c>
      <c r="E21" s="71">
        <f>+B21+C21-D21</f>
        <v>198537.11000000002</v>
      </c>
      <c r="F21" s="20"/>
      <c r="G21" s="21">
        <f>+G7</f>
        <v>206980.6</v>
      </c>
      <c r="H21" s="21">
        <f>SUM(H8:H19)</f>
        <v>59501.03</v>
      </c>
      <c r="I21" s="21">
        <f t="shared" ref="I21:N21" si="5">SUM(I8:I19)</f>
        <v>0</v>
      </c>
      <c r="J21" s="21">
        <f t="shared" si="5"/>
        <v>34796.22</v>
      </c>
      <c r="K21" s="21">
        <f t="shared" si="5"/>
        <v>5526.46</v>
      </c>
      <c r="L21" s="21">
        <f t="shared" si="5"/>
        <v>0</v>
      </c>
      <c r="M21" s="21">
        <f t="shared" si="5"/>
        <v>0</v>
      </c>
      <c r="N21" s="21">
        <f t="shared" si="5"/>
        <v>14340.829999999998</v>
      </c>
      <c r="O21" s="20"/>
      <c r="P21" s="21">
        <f t="shared" ref="P21:V21" si="6">SUM(P8:P19)</f>
        <v>36132.53</v>
      </c>
      <c r="Q21" s="21">
        <f t="shared" si="6"/>
        <v>0</v>
      </c>
      <c r="R21" s="21">
        <f t="shared" si="6"/>
        <v>38924.04</v>
      </c>
      <c r="S21" s="21"/>
      <c r="T21" s="21">
        <f t="shared" si="6"/>
        <v>16175.920000000002</v>
      </c>
      <c r="U21" s="21">
        <f t="shared" si="6"/>
        <v>0</v>
      </c>
      <c r="V21" s="21">
        <f t="shared" si="6"/>
        <v>31375.54</v>
      </c>
      <c r="W21" s="20"/>
      <c r="X21" s="72">
        <f>+G21+H21+I21+J21+K21+L21+M21+N21-P21-Q21-R21-T21-U21-V21</f>
        <v>198537.10999999996</v>
      </c>
    </row>
    <row r="22" spans="1:27" ht="15.75" thickTop="1" x14ac:dyDescent="0.25"/>
    <row r="23" spans="1:27" x14ac:dyDescent="0.25">
      <c r="X23" s="12"/>
      <c r="Y23" s="12"/>
      <c r="Z23" s="73">
        <v>168911.97</v>
      </c>
      <c r="AA23" s="74" t="s">
        <v>191</v>
      </c>
    </row>
    <row r="24" spans="1:27" x14ac:dyDescent="0.25">
      <c r="C24" s="10"/>
      <c r="D24" s="10"/>
      <c r="Z24" s="75">
        <f>0</f>
        <v>0</v>
      </c>
      <c r="AA24" s="74" t="s">
        <v>116</v>
      </c>
    </row>
    <row r="25" spans="1:27" x14ac:dyDescent="0.25">
      <c r="C25" s="10"/>
      <c r="D25" s="10"/>
      <c r="Z25" s="75">
        <v>29624.240000000002</v>
      </c>
      <c r="AA25" s="74" t="s">
        <v>117</v>
      </c>
    </row>
    <row r="26" spans="1:27" ht="15.75" thickBot="1" x14ac:dyDescent="0.3">
      <c r="Z26" s="77">
        <f>SUM(Z23:Z25)</f>
        <v>198536.21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0.8999999999650754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A34"/>
  <sheetViews>
    <sheetView topLeftCell="D1"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10" width="9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97" t="s">
        <v>31</v>
      </c>
      <c r="AA3" s="97" t="s">
        <v>32</v>
      </c>
    </row>
    <row r="4" spans="1:27" s="1" customFormat="1" x14ac:dyDescent="0.25">
      <c r="A4" s="14"/>
      <c r="B4" s="98" t="s">
        <v>27</v>
      </c>
      <c r="C4" s="98" t="s">
        <v>25</v>
      </c>
      <c r="D4" s="98" t="s">
        <v>26</v>
      </c>
      <c r="E4" s="98" t="s">
        <v>28</v>
      </c>
      <c r="F4" s="57"/>
      <c r="G4" s="98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98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43465</v>
      </c>
      <c r="B7" s="2">
        <v>195076.17</v>
      </c>
      <c r="C7" s="2"/>
      <c r="D7" s="2"/>
      <c r="E7" s="2">
        <f>+B7+C7-D7</f>
        <v>195076.17</v>
      </c>
      <c r="F7" s="2"/>
      <c r="G7" s="2">
        <v>195076.17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195076.17</v>
      </c>
      <c r="Y7" s="2"/>
      <c r="Z7" s="2">
        <f>+E7-X7</f>
        <v>0</v>
      </c>
    </row>
    <row r="8" spans="1:27" x14ac:dyDescent="0.25">
      <c r="A8" s="60" t="s">
        <v>12</v>
      </c>
      <c r="B8" s="2">
        <f>+E7</f>
        <v>195076.17</v>
      </c>
      <c r="C8" s="2">
        <f>145.19</f>
        <v>145.19</v>
      </c>
      <c r="D8" s="2">
        <f>3259.2+36414.6</f>
        <v>39673.799999999996</v>
      </c>
      <c r="E8" s="2">
        <f t="shared" ref="E8:E18" si="0">+B8+C8-D8</f>
        <v>155547.56000000003</v>
      </c>
      <c r="F8" s="2"/>
      <c r="G8" s="2">
        <f>+X7</f>
        <v>195076.17</v>
      </c>
      <c r="H8" s="27"/>
      <c r="I8" s="27"/>
      <c r="J8" s="27">
        <f>145.19</f>
        <v>145.19</v>
      </c>
      <c r="K8" s="27"/>
      <c r="L8" s="27"/>
      <c r="M8" s="28"/>
      <c r="N8" s="29"/>
      <c r="O8" s="2"/>
      <c r="P8" s="27">
        <f>6</f>
        <v>6</v>
      </c>
      <c r="Q8" s="28">
        <f>3253.2</f>
        <v>3253.2</v>
      </c>
      <c r="R8" s="29"/>
      <c r="S8" s="2"/>
      <c r="T8" s="27">
        <v>36414.6</v>
      </c>
      <c r="U8" s="28"/>
      <c r="V8" s="29"/>
      <c r="W8" s="2"/>
      <c r="X8" s="2">
        <f>+G8+H8+I8+J8+K8+L8+M8+N8-P8-Q8-R8-T8-U8-V8</f>
        <v>155547.56</v>
      </c>
      <c r="Y8" s="2"/>
      <c r="Z8" s="2">
        <f t="shared" ref="Z8:Z19" si="1">+E8-X8</f>
        <v>0</v>
      </c>
    </row>
    <row r="9" spans="1:27" x14ac:dyDescent="0.25">
      <c r="A9" s="99" t="s">
        <v>13</v>
      </c>
      <c r="B9" s="2">
        <f t="shared" ref="B9:B19" si="2">+E8</f>
        <v>155547.56000000003</v>
      </c>
      <c r="C9" s="2">
        <f>29082.41+2255.57</f>
        <v>31337.98</v>
      </c>
      <c r="D9" s="2">
        <f>1411.07+1227.18</f>
        <v>2638.25</v>
      </c>
      <c r="E9" s="2">
        <f t="shared" si="0"/>
        <v>184247.29000000004</v>
      </c>
      <c r="F9" s="2"/>
      <c r="G9" s="2">
        <f t="shared" ref="G9:G19" si="3">+X8</f>
        <v>155547.56</v>
      </c>
      <c r="H9" s="27"/>
      <c r="I9" s="27"/>
      <c r="J9" s="27">
        <f>2255.57</f>
        <v>2255.5700000000002</v>
      </c>
      <c r="K9" s="27">
        <f>29082.41</f>
        <v>29082.41</v>
      </c>
      <c r="L9" s="27"/>
      <c r="M9" s="28"/>
      <c r="N9" s="29"/>
      <c r="O9" s="2"/>
      <c r="P9" s="27">
        <f>1411.07+1227.18</f>
        <v>2638.25</v>
      </c>
      <c r="Q9" s="28"/>
      <c r="R9" s="29"/>
      <c r="S9" s="2"/>
      <c r="T9" s="27"/>
      <c r="U9" s="28"/>
      <c r="V9" s="29"/>
      <c r="W9" s="2"/>
      <c r="X9" s="2">
        <f t="shared" ref="X9:X19" si="4">+G9+H9+I9+J9+K9+L9+M9+N9-P9-Q9-R9-T9-U9-V9</f>
        <v>184247.29</v>
      </c>
      <c r="Y9" s="2"/>
      <c r="Z9" s="44">
        <f t="shared" si="1"/>
        <v>0</v>
      </c>
    </row>
    <row r="10" spans="1:27" x14ac:dyDescent="0.25">
      <c r="A10" s="60" t="s">
        <v>14</v>
      </c>
      <c r="B10" s="2">
        <f t="shared" si="2"/>
        <v>184247.29000000004</v>
      </c>
      <c r="C10" s="2">
        <f>1608.31+399.97</f>
        <v>2008.28</v>
      </c>
      <c r="D10" s="2">
        <v>0</v>
      </c>
      <c r="E10" s="2">
        <f t="shared" si="0"/>
        <v>186255.57000000004</v>
      </c>
      <c r="F10" s="2"/>
      <c r="G10" s="2">
        <f t="shared" si="3"/>
        <v>184247.29</v>
      </c>
      <c r="H10" s="27">
        <f>1608.31</f>
        <v>1608.31</v>
      </c>
      <c r="I10" s="27"/>
      <c r="J10" s="27"/>
      <c r="K10" s="27"/>
      <c r="L10" s="27"/>
      <c r="M10" s="28"/>
      <c r="N10" s="29">
        <v>399.97</v>
      </c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4"/>
        <v>186255.57</v>
      </c>
      <c r="Y10" s="2"/>
      <c r="Z10" s="2">
        <f t="shared" si="1"/>
        <v>0</v>
      </c>
    </row>
    <row r="11" spans="1:27" x14ac:dyDescent="0.25">
      <c r="A11" s="60" t="s">
        <v>2</v>
      </c>
      <c r="B11" s="2">
        <f t="shared" si="2"/>
        <v>186255.57000000004</v>
      </c>
      <c r="C11" s="2">
        <v>0</v>
      </c>
      <c r="D11" s="2">
        <f>8884.16+14125.71</f>
        <v>23009.87</v>
      </c>
      <c r="E11" s="2">
        <f t="shared" si="0"/>
        <v>163245.70000000004</v>
      </c>
      <c r="F11" s="2"/>
      <c r="G11" s="2">
        <f t="shared" si="3"/>
        <v>186255.57</v>
      </c>
      <c r="H11" s="27"/>
      <c r="I11" s="27"/>
      <c r="J11" s="27"/>
      <c r="K11" s="27"/>
      <c r="L11" s="27"/>
      <c r="M11" s="28"/>
      <c r="N11" s="29"/>
      <c r="O11" s="2"/>
      <c r="P11" s="27"/>
      <c r="Q11" s="28"/>
      <c r="R11" s="29">
        <v>14125.71</v>
      </c>
      <c r="S11" s="2"/>
      <c r="T11" s="27">
        <v>8884.16</v>
      </c>
      <c r="U11" s="28"/>
      <c r="V11" s="29"/>
      <c r="W11" s="2"/>
      <c r="X11" s="2">
        <f t="shared" si="4"/>
        <v>163245.70000000001</v>
      </c>
      <c r="Y11" s="2"/>
      <c r="Z11" s="2">
        <f t="shared" si="1"/>
        <v>0</v>
      </c>
    </row>
    <row r="12" spans="1:27" x14ac:dyDescent="0.25">
      <c r="A12" s="60" t="s">
        <v>1</v>
      </c>
      <c r="B12" s="2">
        <f t="shared" si="2"/>
        <v>163245.70000000004</v>
      </c>
      <c r="C12" s="2">
        <f>2235.74+26.46+45.09+105.84+180.44+41.24+540.74</f>
        <v>3175.55</v>
      </c>
      <c r="D12" s="2">
        <f>289.22</f>
        <v>289.22000000000003</v>
      </c>
      <c r="E12" s="2">
        <f t="shared" si="0"/>
        <v>166132.03000000003</v>
      </c>
      <c r="F12" s="2"/>
      <c r="G12" s="2">
        <f t="shared" si="3"/>
        <v>163245.70000000001</v>
      </c>
      <c r="H12" s="27">
        <f>615.23+1262.71+357.8</f>
        <v>2235.7400000000002</v>
      </c>
      <c r="I12" s="27"/>
      <c r="J12" s="27">
        <f>939.81</f>
        <v>939.81</v>
      </c>
      <c r="K12" s="27"/>
      <c r="L12" s="27"/>
      <c r="M12" s="28"/>
      <c r="N12" s="29"/>
      <c r="O12" s="2"/>
      <c r="P12" s="27">
        <v>289.22000000000003</v>
      </c>
      <c r="Q12" s="28"/>
      <c r="R12" s="29"/>
      <c r="S12" s="2"/>
      <c r="T12" s="27"/>
      <c r="U12" s="28"/>
      <c r="V12" s="29"/>
      <c r="W12" s="2"/>
      <c r="X12" s="2">
        <f t="shared" si="4"/>
        <v>166132.03</v>
      </c>
      <c r="Y12" s="2"/>
      <c r="Z12" s="2">
        <f t="shared" si="1"/>
        <v>0</v>
      </c>
    </row>
    <row r="13" spans="1:27" x14ac:dyDescent="0.25">
      <c r="A13" s="60" t="s">
        <v>5</v>
      </c>
      <c r="B13" s="2">
        <f t="shared" si="2"/>
        <v>166132.03000000003</v>
      </c>
      <c r="C13" s="2">
        <f>1029.57+388.75+1896.07</f>
        <v>3314.39</v>
      </c>
      <c r="D13" s="2">
        <v>0</v>
      </c>
      <c r="E13" s="2">
        <f t="shared" si="0"/>
        <v>169446.42000000004</v>
      </c>
      <c r="F13" s="2"/>
      <c r="G13" s="2">
        <f t="shared" si="3"/>
        <v>166132.03</v>
      </c>
      <c r="H13" s="27">
        <f>1029.57+388.75+1896.07</f>
        <v>3314.39</v>
      </c>
      <c r="I13" s="27"/>
      <c r="J13" s="27"/>
      <c r="K13" s="27"/>
      <c r="L13" s="27"/>
      <c r="M13" s="28"/>
      <c r="N13" s="29"/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4"/>
        <v>169446.42</v>
      </c>
      <c r="Y13" s="2"/>
      <c r="Z13" s="2">
        <f>+E13-X13</f>
        <v>0</v>
      </c>
    </row>
    <row r="14" spans="1:27" x14ac:dyDescent="0.25">
      <c r="A14" s="60" t="s">
        <v>6</v>
      </c>
      <c r="B14" s="2">
        <f t="shared" si="2"/>
        <v>169446.42000000004</v>
      </c>
      <c r="C14" s="2">
        <f>79.9+79.91+43340.58</f>
        <v>43500.39</v>
      </c>
      <c r="D14" s="2">
        <f>91.15+1464.2+2012.36+1139.32</f>
        <v>4707.03</v>
      </c>
      <c r="E14" s="2">
        <f t="shared" si="0"/>
        <v>208239.78000000006</v>
      </c>
      <c r="F14" s="2"/>
      <c r="G14" s="2">
        <f t="shared" si="3"/>
        <v>169446.42</v>
      </c>
      <c r="H14" s="27"/>
      <c r="I14" s="27"/>
      <c r="J14" s="27">
        <f>79.9+79.91</f>
        <v>159.81</v>
      </c>
      <c r="K14" s="27">
        <f>43340.58</f>
        <v>43340.58</v>
      </c>
      <c r="L14" s="27"/>
      <c r="M14" s="28"/>
      <c r="N14" s="29"/>
      <c r="O14" s="2"/>
      <c r="P14" s="27">
        <f>91.15+1464.2</f>
        <v>1555.3500000000001</v>
      </c>
      <c r="Q14" s="28"/>
      <c r="R14" s="29">
        <f>2012.36</f>
        <v>2012.36</v>
      </c>
      <c r="S14" s="2"/>
      <c r="T14" s="27">
        <v>1139.32</v>
      </c>
      <c r="U14" s="28"/>
      <c r="V14" s="29"/>
      <c r="W14" s="2"/>
      <c r="X14" s="2">
        <f t="shared" si="4"/>
        <v>208239.78</v>
      </c>
      <c r="Y14" s="2"/>
      <c r="Z14" s="2">
        <f>+E14-X14</f>
        <v>0</v>
      </c>
    </row>
    <row r="15" spans="1:27" x14ac:dyDescent="0.25">
      <c r="A15" s="60" t="s">
        <v>7</v>
      </c>
      <c r="B15" s="2">
        <f t="shared" si="2"/>
        <v>208239.78000000006</v>
      </c>
      <c r="C15" s="2">
        <f>676+205.6+34674.76</f>
        <v>35556.36</v>
      </c>
      <c r="D15" s="2">
        <f>4532.4+29816.7</f>
        <v>34349.1</v>
      </c>
      <c r="E15" s="2">
        <f t="shared" si="0"/>
        <v>209447.04000000007</v>
      </c>
      <c r="F15" s="2"/>
      <c r="G15" s="2">
        <f t="shared" si="3"/>
        <v>208239.78</v>
      </c>
      <c r="H15" s="27">
        <f>676+205.6</f>
        <v>881.6</v>
      </c>
      <c r="I15" s="27"/>
      <c r="J15" s="27"/>
      <c r="K15" s="27">
        <f>34674.76</f>
        <v>34674.76</v>
      </c>
      <c r="L15" s="27"/>
      <c r="M15" s="28"/>
      <c r="N15" s="29"/>
      <c r="O15" s="2"/>
      <c r="P15" s="27"/>
      <c r="Q15" s="28"/>
      <c r="R15" s="29">
        <f>4532.4+29816.7</f>
        <v>34349.1</v>
      </c>
      <c r="S15" s="2"/>
      <c r="T15" s="30"/>
      <c r="U15" s="31"/>
      <c r="V15" s="32"/>
      <c r="W15" s="2"/>
      <c r="X15" s="2">
        <f t="shared" si="4"/>
        <v>209447.04000000001</v>
      </c>
      <c r="Y15" s="2"/>
      <c r="Z15" s="2">
        <f>+E15-X15</f>
        <v>0</v>
      </c>
    </row>
    <row r="16" spans="1:27" x14ac:dyDescent="0.25">
      <c r="A16" s="60" t="s">
        <v>8</v>
      </c>
      <c r="B16" s="2">
        <f t="shared" si="2"/>
        <v>209447.04000000007</v>
      </c>
      <c r="C16" s="2">
        <v>0</v>
      </c>
      <c r="D16" s="2">
        <f>19.75+5</f>
        <v>24.75</v>
      </c>
      <c r="E16" s="2">
        <f t="shared" si="0"/>
        <v>209422.29000000007</v>
      </c>
      <c r="F16" s="2"/>
      <c r="G16" s="2">
        <f t="shared" si="3"/>
        <v>209447.04000000001</v>
      </c>
      <c r="H16" s="27"/>
      <c r="I16" s="27"/>
      <c r="J16" s="27"/>
      <c r="K16" s="27"/>
      <c r="L16" s="27"/>
      <c r="M16" s="28"/>
      <c r="N16" s="29"/>
      <c r="O16" s="2"/>
      <c r="P16" s="27">
        <f>19.75+5</f>
        <v>24.75</v>
      </c>
      <c r="Q16" s="28"/>
      <c r="R16" s="29"/>
      <c r="S16" s="2"/>
      <c r="T16" s="27"/>
      <c r="U16" s="28"/>
      <c r="V16" s="32"/>
      <c r="W16" s="2"/>
      <c r="X16" s="2">
        <f t="shared" si="4"/>
        <v>209422.29</v>
      </c>
      <c r="Y16" s="2"/>
      <c r="Z16" s="2">
        <f>+E16-X16</f>
        <v>0</v>
      </c>
    </row>
    <row r="17" spans="1:27" x14ac:dyDescent="0.25">
      <c r="A17" s="60" t="s">
        <v>9</v>
      </c>
      <c r="B17" s="2">
        <f t="shared" si="2"/>
        <v>209422.29000000007</v>
      </c>
      <c r="C17" s="44">
        <v>0</v>
      </c>
      <c r="D17" s="2">
        <f>13343.12</f>
        <v>13343.12</v>
      </c>
      <c r="E17" s="2">
        <f t="shared" si="0"/>
        <v>196079.17000000007</v>
      </c>
      <c r="F17" s="2"/>
      <c r="G17" s="2">
        <f t="shared" si="3"/>
        <v>209422.29</v>
      </c>
      <c r="H17" s="27"/>
      <c r="I17" s="27"/>
      <c r="J17" s="27"/>
      <c r="K17" s="27"/>
      <c r="L17" s="27"/>
      <c r="M17" s="28"/>
      <c r="N17" s="29"/>
      <c r="O17" s="2"/>
      <c r="P17" s="27"/>
      <c r="Q17" s="28"/>
      <c r="R17" s="29"/>
      <c r="S17" s="2"/>
      <c r="T17" s="27">
        <f>13343.12</f>
        <v>13343.12</v>
      </c>
      <c r="U17" s="28"/>
      <c r="V17" s="29"/>
      <c r="W17" s="2"/>
      <c r="X17" s="2">
        <f t="shared" si="4"/>
        <v>196079.17</v>
      </c>
      <c r="Y17" s="2"/>
      <c r="Z17" s="2">
        <f t="shared" si="1"/>
        <v>0</v>
      </c>
    </row>
    <row r="18" spans="1:27" x14ac:dyDescent="0.25">
      <c r="A18" s="60" t="s">
        <v>10</v>
      </c>
      <c r="B18" s="2">
        <f t="shared" si="2"/>
        <v>196079.17000000007</v>
      </c>
      <c r="C18" s="2">
        <f>105.18+115.52+32.37+19+8.1+4.75+133.11+77.4+298.65+113.94+109.62+114.2+8.09+32.4+53.33+208.27+1210.06+38035.58</f>
        <v>40679.57</v>
      </c>
      <c r="D18" s="2">
        <f>1022.75+26510.27</f>
        <v>27533.02</v>
      </c>
      <c r="E18" s="2">
        <f t="shared" si="0"/>
        <v>209225.72000000009</v>
      </c>
      <c r="F18" s="2"/>
      <c r="G18" s="2">
        <f t="shared" si="3"/>
        <v>196079.17</v>
      </c>
      <c r="H18" s="27">
        <f>1210.06+38035.58</f>
        <v>39245.64</v>
      </c>
      <c r="I18" s="27"/>
      <c r="J18" s="27">
        <f>105.18+115.52+32.37+19+8.1+4.75+133.11+77.4+298.65+113.94+109.62+114.2+8.09+32.4+53.33+208.27</f>
        <v>1433.9299999999998</v>
      </c>
      <c r="K18" s="27"/>
      <c r="L18" s="27"/>
      <c r="M18" s="28"/>
      <c r="N18" s="29"/>
      <c r="O18" s="2"/>
      <c r="P18" s="27">
        <f>394+408+25+27+168.75</f>
        <v>1022.75</v>
      </c>
      <c r="Q18" s="28"/>
      <c r="R18" s="29">
        <f>26510.27</f>
        <v>26510.27</v>
      </c>
      <c r="S18" s="2"/>
      <c r="T18" s="27"/>
      <c r="U18" s="28"/>
      <c r="V18" s="29"/>
      <c r="W18" s="2"/>
      <c r="X18" s="2">
        <f>+G18+H18+I18+J18+K18+L18+M18+N18-P18-Q18-R18-T18-U18-V18</f>
        <v>209225.72</v>
      </c>
      <c r="Y18" s="2"/>
      <c r="Z18" s="2">
        <f t="shared" si="1"/>
        <v>0</v>
      </c>
    </row>
    <row r="19" spans="1:27" x14ac:dyDescent="0.25">
      <c r="A19" s="60" t="s">
        <v>11</v>
      </c>
      <c r="B19" s="2">
        <f t="shared" si="2"/>
        <v>209225.72000000009</v>
      </c>
      <c r="C19" s="2">
        <f>2202.53+1176.42+1599.35</f>
        <v>4978.3</v>
      </c>
      <c r="D19" s="2">
        <f>4283.56+399.86+2040+500</f>
        <v>7223.42</v>
      </c>
      <c r="E19" s="2">
        <f>+B19+C19-D19</f>
        <v>206980.60000000006</v>
      </c>
      <c r="F19" s="2"/>
      <c r="G19" s="2">
        <f t="shared" si="3"/>
        <v>209225.72</v>
      </c>
      <c r="H19" s="27">
        <f>2202.53+1176.42</f>
        <v>3378.9500000000003</v>
      </c>
      <c r="I19" s="27"/>
      <c r="J19" s="27"/>
      <c r="K19" s="27"/>
      <c r="L19" s="27"/>
      <c r="M19" s="28"/>
      <c r="N19" s="29">
        <f>1599.35</f>
        <v>1599.35</v>
      </c>
      <c r="O19" s="2"/>
      <c r="P19" s="27">
        <f>399.86+2040+500</f>
        <v>2939.86</v>
      </c>
      <c r="Q19" s="28"/>
      <c r="R19" s="29">
        <f>4283.56</f>
        <v>4283.5600000000004</v>
      </c>
      <c r="S19" s="2"/>
      <c r="T19" s="27"/>
      <c r="U19" s="28"/>
      <c r="V19" s="29"/>
      <c r="W19" s="2"/>
      <c r="X19" s="2">
        <f t="shared" si="4"/>
        <v>206980.60000000003</v>
      </c>
      <c r="Y19" s="2"/>
      <c r="Z19" s="2">
        <f t="shared" si="1"/>
        <v>0</v>
      </c>
    </row>
    <row r="20" spans="1:27" x14ac:dyDescent="0.25">
      <c r="P20" s="25" t="s">
        <v>238</v>
      </c>
    </row>
    <row r="21" spans="1:27" ht="15.75" thickBot="1" x14ac:dyDescent="0.3">
      <c r="A21" s="20" t="s">
        <v>44</v>
      </c>
      <c r="B21" s="21">
        <f>+B7</f>
        <v>195076.17</v>
      </c>
      <c r="C21" s="21">
        <f>SUM(C8:C20)</f>
        <v>164696.00999999998</v>
      </c>
      <c r="D21" s="21">
        <f>SUM(D8:D20)</f>
        <v>152791.57999999999</v>
      </c>
      <c r="E21" s="71">
        <f>+B21+C21-D21</f>
        <v>206980.6</v>
      </c>
      <c r="F21" s="20"/>
      <c r="G21" s="21">
        <f>+G7</f>
        <v>195076.17</v>
      </c>
      <c r="H21" s="21">
        <f>SUM(H8:H19)</f>
        <v>50664.63</v>
      </c>
      <c r="I21" s="21">
        <f t="shared" ref="I21:N21" si="5">SUM(I8:I19)</f>
        <v>0</v>
      </c>
      <c r="J21" s="21">
        <f t="shared" si="5"/>
        <v>4934.3099999999995</v>
      </c>
      <c r="K21" s="21">
        <f t="shared" si="5"/>
        <v>107097.75</v>
      </c>
      <c r="L21" s="21">
        <f t="shared" si="5"/>
        <v>0</v>
      </c>
      <c r="M21" s="21">
        <f t="shared" si="5"/>
        <v>0</v>
      </c>
      <c r="N21" s="21">
        <f t="shared" si="5"/>
        <v>1999.32</v>
      </c>
      <c r="O21" s="20"/>
      <c r="P21" s="21">
        <f t="shared" ref="P21:V21" si="6">SUM(P8:P19)</f>
        <v>8476.18</v>
      </c>
      <c r="Q21" s="21">
        <f t="shared" si="6"/>
        <v>3253.2</v>
      </c>
      <c r="R21" s="21">
        <f t="shared" si="6"/>
        <v>81281</v>
      </c>
      <c r="S21" s="21"/>
      <c r="T21" s="21">
        <f t="shared" si="6"/>
        <v>59781.2</v>
      </c>
      <c r="U21" s="21">
        <f t="shared" si="6"/>
        <v>0</v>
      </c>
      <c r="V21" s="21">
        <f t="shared" si="6"/>
        <v>0</v>
      </c>
      <c r="W21" s="20"/>
      <c r="X21" s="72">
        <f>+G21+H21+I21+J21+K21+L21+M21+N21-P21-Q21-R21-T21-U21-V21</f>
        <v>206980.59999999998</v>
      </c>
    </row>
    <row r="22" spans="1:27" ht="15.75" thickTop="1" x14ac:dyDescent="0.25"/>
    <row r="23" spans="1:27" x14ac:dyDescent="0.25">
      <c r="I23" s="10"/>
      <c r="L23" s="22">
        <f>SUM(H21:L21)</f>
        <v>162696.69</v>
      </c>
      <c r="M23" s="22">
        <f>+M21</f>
        <v>0</v>
      </c>
      <c r="N23" s="22">
        <f>+N21</f>
        <v>1999.32</v>
      </c>
      <c r="T23" s="24"/>
      <c r="U23" s="24"/>
      <c r="V23" s="24"/>
      <c r="X23" s="12"/>
      <c r="Y23" s="12"/>
      <c r="Z23" s="73">
        <v>121396.71</v>
      </c>
      <c r="AA23" s="74" t="s">
        <v>191</v>
      </c>
    </row>
    <row r="24" spans="1:27" x14ac:dyDescent="0.25">
      <c r="C24" s="10"/>
      <c r="D24" s="10"/>
      <c r="L24" s="23" t="s">
        <v>46</v>
      </c>
      <c r="M24" s="23" t="s">
        <v>111</v>
      </c>
      <c r="N24" s="23" t="s">
        <v>112</v>
      </c>
      <c r="T24" s="23"/>
      <c r="V24" s="23"/>
      <c r="Z24" s="75">
        <f>0</f>
        <v>0</v>
      </c>
      <c r="AA24" s="74" t="s">
        <v>116</v>
      </c>
    </row>
    <row r="25" spans="1:27" x14ac:dyDescent="0.25">
      <c r="Z25" s="76">
        <v>51206.74</v>
      </c>
      <c r="AA25" s="74" t="s">
        <v>117</v>
      </c>
    </row>
    <row r="26" spans="1:27" x14ac:dyDescent="0.25">
      <c r="G26" s="25" t="s">
        <v>114</v>
      </c>
      <c r="H26" s="126">
        <v>17000211</v>
      </c>
      <c r="I26" s="126"/>
      <c r="J26" s="126"/>
      <c r="K26" s="126"/>
      <c r="L26" s="126"/>
      <c r="M26" s="126"/>
      <c r="N26" s="126"/>
      <c r="P26" s="126">
        <v>17001155</v>
      </c>
      <c r="Q26" s="126"/>
      <c r="R26" s="126"/>
      <c r="S26" s="126"/>
      <c r="T26" s="126"/>
      <c r="U26" s="126"/>
      <c r="V26" s="126"/>
      <c r="Z26" s="75">
        <v>34376.25</v>
      </c>
      <c r="AA26" s="74" t="s">
        <v>239</v>
      </c>
    </row>
    <row r="27" spans="1:27" ht="15.75" thickBot="1" x14ac:dyDescent="0.3">
      <c r="A27" s="13" t="s">
        <v>113</v>
      </c>
      <c r="G27" s="25" t="s">
        <v>115</v>
      </c>
      <c r="H27" s="25">
        <v>511699</v>
      </c>
      <c r="I27" s="25">
        <v>511699</v>
      </c>
      <c r="J27" s="25">
        <v>511699</v>
      </c>
      <c r="K27" s="25">
        <v>511699</v>
      </c>
      <c r="L27" s="25">
        <v>511699</v>
      </c>
      <c r="M27" s="25">
        <v>511695</v>
      </c>
      <c r="N27" s="25">
        <v>511696</v>
      </c>
      <c r="P27" s="25">
        <v>350957</v>
      </c>
      <c r="Q27" s="25">
        <v>350954</v>
      </c>
      <c r="R27" s="25">
        <v>350955</v>
      </c>
      <c r="T27" s="25">
        <v>350953</v>
      </c>
      <c r="U27" s="25">
        <v>350951</v>
      </c>
      <c r="V27" s="25">
        <v>350952</v>
      </c>
      <c r="Z27" s="77">
        <f>SUM(Z23:Z26)</f>
        <v>206979.7</v>
      </c>
      <c r="AA27" s="74"/>
    </row>
    <row r="28" spans="1:27" ht="15.75" thickTop="1" x14ac:dyDescent="0.25"/>
    <row r="29" spans="1:27" ht="15.75" thickBot="1" x14ac:dyDescent="0.3">
      <c r="Z29" s="78">
        <f>+X21-Z27</f>
        <v>0.8999999999650754</v>
      </c>
      <c r="AA29" s="79" t="s">
        <v>120</v>
      </c>
    </row>
    <row r="30" spans="1:27" ht="15.75" thickTop="1" x14ac:dyDescent="0.25">
      <c r="B30" s="4"/>
      <c r="G30" s="5"/>
      <c r="Z30" s="33"/>
    </row>
    <row r="34" spans="16:16" s="25" customFormat="1" x14ac:dyDescent="0.25">
      <c r="P34" s="8"/>
    </row>
  </sheetData>
  <mergeCells count="9">
    <mergeCell ref="H26:N26"/>
    <mergeCell ref="P26:V26"/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Other - 5 YR</vt:lpstr>
      <vt:lpstr>Auditor Sale - Excess Funds</vt:lpstr>
      <vt:lpstr>Treasurer Sale-Excess Funds </vt:lpstr>
      <vt:lpstr>2023 Reconciliation</vt:lpstr>
      <vt:lpstr>2022 Reconciliation</vt:lpstr>
      <vt:lpstr>2021 Reconciliation</vt:lpstr>
      <vt:lpstr>2020 Reconciliation</vt:lpstr>
      <vt:lpstr>2019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Eddy</dc:creator>
  <cp:lastModifiedBy>Ciara Maag</cp:lastModifiedBy>
  <cp:lastPrinted>2024-10-02T13:04:19Z</cp:lastPrinted>
  <dcterms:created xsi:type="dcterms:W3CDTF">2013-01-10T22:47:21Z</dcterms:created>
  <dcterms:modified xsi:type="dcterms:W3CDTF">2024-10-03T18:09:51Z</dcterms:modified>
</cp:coreProperties>
</file>